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edaktør\Svanen\093 Vaskemidler til prof. brug\"/>
    </mc:Choice>
  </mc:AlternateContent>
  <xr:revisionPtr revIDLastSave="0" documentId="8_{8D326DD8-6E9B-4D8D-9078-4A92E41BA0AB}" xr6:coauthVersionLast="40" xr6:coauthVersionMax="40" xr10:uidLastSave="{00000000-0000-0000-0000-000000000000}"/>
  <bookViews>
    <workbookView xWindow="-103" yWindow="-103" windowWidth="29692" windowHeight="11949" tabRatio="721" activeTab="4" xr2:uid="{00000000-000D-0000-FFFF-FFFF00000000}"/>
  </bookViews>
  <sheets>
    <sheet name="Start -&gt;" sheetId="6" r:id="rId1"/>
    <sheet name="&lt;- End" sheetId="67" r:id="rId2"/>
    <sheet name="Results (30-40°C)" sheetId="5" r:id="rId3"/>
    <sheet name="Results (40-60°C)" sheetId="87" r:id="rId4"/>
    <sheet name="1" sheetId="16" r:id="rId5"/>
    <sheet name="2" sheetId="97" r:id="rId6"/>
    <sheet name="3" sheetId="98" r:id="rId7"/>
    <sheet name="4" sheetId="99" r:id="rId8"/>
    <sheet name="5" sheetId="100" r:id="rId9"/>
    <sheet name="6" sheetId="101" r:id="rId10"/>
    <sheet name="7" sheetId="102" r:id="rId11"/>
    <sheet name="8" sheetId="103" r:id="rId12"/>
    <sheet name="9" sheetId="104" r:id="rId13"/>
    <sheet name="10" sheetId="105" r:id="rId14"/>
    <sheet name="DID-list 2016" sheetId="77" r:id="rId15"/>
  </sheets>
  <definedNames>
    <definedName name="_xlnm.Print_Titles" localSheetId="14">'DID-list 2016'!$3:$4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6" l="1"/>
  <c r="L20" i="16"/>
  <c r="I20" i="16"/>
  <c r="K20" i="16" s="1"/>
  <c r="G20" i="16"/>
  <c r="F20" i="16"/>
  <c r="E20" i="16"/>
  <c r="J20" i="16" s="1"/>
  <c r="B20" i="16"/>
  <c r="M19" i="16"/>
  <c r="L19" i="16"/>
  <c r="I19" i="16"/>
  <c r="J19" i="16" s="1"/>
  <c r="G19" i="16"/>
  <c r="F19" i="16"/>
  <c r="K19" i="16" s="1"/>
  <c r="E19" i="16"/>
  <c r="B19" i="16"/>
  <c r="M18" i="16"/>
  <c r="L18" i="16"/>
  <c r="I18" i="16"/>
  <c r="K18" i="16" s="1"/>
  <c r="G18" i="16"/>
  <c r="J18" i="16" s="1"/>
  <c r="F18" i="16"/>
  <c r="E18" i="16"/>
  <c r="B18" i="16"/>
  <c r="M17" i="16"/>
  <c r="L17" i="16"/>
  <c r="I17" i="16"/>
  <c r="K17" i="16" s="1"/>
  <c r="G17" i="16"/>
  <c r="F17" i="16"/>
  <c r="E17" i="16"/>
  <c r="B17" i="16"/>
  <c r="M16" i="16"/>
  <c r="L16" i="16"/>
  <c r="I16" i="16"/>
  <c r="K16" i="16" s="1"/>
  <c r="G16" i="16"/>
  <c r="F16" i="16"/>
  <c r="E16" i="16"/>
  <c r="J16" i="16" s="1"/>
  <c r="B16" i="16"/>
  <c r="M15" i="16"/>
  <c r="L15" i="16"/>
  <c r="I15" i="16"/>
  <c r="J15" i="16" s="1"/>
  <c r="G15" i="16"/>
  <c r="F15" i="16"/>
  <c r="K15" i="16" s="1"/>
  <c r="E15" i="16"/>
  <c r="B15" i="16"/>
  <c r="M14" i="16"/>
  <c r="L14" i="16"/>
  <c r="I14" i="16"/>
  <c r="K14" i="16" s="1"/>
  <c r="G14" i="16"/>
  <c r="F14" i="16"/>
  <c r="E14" i="16"/>
  <c r="B14" i="16"/>
  <c r="M13" i="16"/>
  <c r="L13" i="16"/>
  <c r="I13" i="16"/>
  <c r="K13" i="16" s="1"/>
  <c r="G13" i="16"/>
  <c r="F13" i="16"/>
  <c r="E13" i="16"/>
  <c r="B13" i="16"/>
  <c r="M12" i="16"/>
  <c r="L12" i="16"/>
  <c r="I12" i="16"/>
  <c r="K12" i="16" s="1"/>
  <c r="G12" i="16"/>
  <c r="F12" i="16"/>
  <c r="E12" i="16"/>
  <c r="J12" i="16" s="1"/>
  <c r="B12" i="16"/>
  <c r="M11" i="16"/>
  <c r="L11" i="16"/>
  <c r="I11" i="16"/>
  <c r="G11" i="16"/>
  <c r="F11" i="16"/>
  <c r="K11" i="16" s="1"/>
  <c r="E11" i="16"/>
  <c r="J11" i="16" s="1"/>
  <c r="B11" i="16"/>
  <c r="M10" i="16"/>
  <c r="L10" i="16"/>
  <c r="I10" i="16"/>
  <c r="K10" i="16" s="1"/>
  <c r="G10" i="16"/>
  <c r="F10" i="16"/>
  <c r="E10" i="16"/>
  <c r="B10" i="16"/>
  <c r="M9" i="16"/>
  <c r="L9" i="16"/>
  <c r="I9" i="16"/>
  <c r="K9" i="16" s="1"/>
  <c r="G9" i="16"/>
  <c r="F9" i="16"/>
  <c r="E9" i="16"/>
  <c r="B9" i="16"/>
  <c r="M8" i="16"/>
  <c r="L8" i="16"/>
  <c r="I8" i="16"/>
  <c r="K8" i="16" s="1"/>
  <c r="G8" i="16"/>
  <c r="F8" i="16"/>
  <c r="E8" i="16"/>
  <c r="J8" i="16" s="1"/>
  <c r="B8" i="16"/>
  <c r="M7" i="16"/>
  <c r="L7" i="16"/>
  <c r="I7" i="16"/>
  <c r="G7" i="16"/>
  <c r="F7" i="16"/>
  <c r="K7" i="16" s="1"/>
  <c r="E7" i="16"/>
  <c r="J7" i="16" s="1"/>
  <c r="B7" i="16"/>
  <c r="M6" i="16"/>
  <c r="L6" i="16"/>
  <c r="I6" i="16"/>
  <c r="J6" i="16" s="1"/>
  <c r="G6" i="16"/>
  <c r="K6" i="16" s="1"/>
  <c r="F6" i="16"/>
  <c r="E6" i="16"/>
  <c r="B6" i="16"/>
  <c r="M5" i="16"/>
  <c r="L5" i="16"/>
  <c r="I5" i="16"/>
  <c r="G5" i="16"/>
  <c r="F5" i="16"/>
  <c r="E5" i="16"/>
  <c r="B5" i="16"/>
  <c r="M4" i="16"/>
  <c r="L4" i="16"/>
  <c r="I4" i="16"/>
  <c r="G4" i="16"/>
  <c r="F4" i="16"/>
  <c r="E4" i="16"/>
  <c r="J4" i="16" s="1"/>
  <c r="B4" i="16"/>
  <c r="K5" i="16" l="1"/>
  <c r="K4" i="16"/>
  <c r="J5" i="16"/>
  <c r="J9" i="16"/>
  <c r="J13" i="16"/>
  <c r="J17" i="16"/>
  <c r="J10" i="16"/>
  <c r="J14" i="16"/>
  <c r="M20" i="98" l="1"/>
  <c r="L20" i="98"/>
  <c r="I20" i="98"/>
  <c r="G20" i="98"/>
  <c r="F20" i="98"/>
  <c r="E20" i="98"/>
  <c r="B20" i="98"/>
  <c r="M19" i="98"/>
  <c r="L19" i="98"/>
  <c r="I19" i="98"/>
  <c r="G19" i="98"/>
  <c r="F19" i="98"/>
  <c r="K19" i="98" s="1"/>
  <c r="E19" i="98"/>
  <c r="B19" i="98"/>
  <c r="M18" i="98"/>
  <c r="L18" i="98"/>
  <c r="I18" i="98"/>
  <c r="G18" i="98"/>
  <c r="F18" i="98"/>
  <c r="E18" i="98"/>
  <c r="B18" i="98"/>
  <c r="M17" i="98"/>
  <c r="L17" i="98"/>
  <c r="I17" i="98"/>
  <c r="J17" i="98" s="1"/>
  <c r="G17" i="98"/>
  <c r="F17" i="98"/>
  <c r="E17" i="98"/>
  <c r="B17" i="98"/>
  <c r="M16" i="98"/>
  <c r="L16" i="98"/>
  <c r="I16" i="98"/>
  <c r="G16" i="98"/>
  <c r="F16" i="98"/>
  <c r="E16" i="98"/>
  <c r="B16" i="98"/>
  <c r="M15" i="98"/>
  <c r="L15" i="98"/>
  <c r="I15" i="98"/>
  <c r="G15" i="98"/>
  <c r="F15" i="98"/>
  <c r="K15" i="98" s="1"/>
  <c r="E15" i="98"/>
  <c r="B15" i="98"/>
  <c r="M14" i="98"/>
  <c r="L14" i="98"/>
  <c r="I14" i="98"/>
  <c r="G14" i="98"/>
  <c r="F14" i="98"/>
  <c r="E14" i="98"/>
  <c r="B14" i="98"/>
  <c r="M13" i="98"/>
  <c r="L13" i="98"/>
  <c r="I13" i="98"/>
  <c r="J13" i="98" s="1"/>
  <c r="G13" i="98"/>
  <c r="F13" i="98"/>
  <c r="E13" i="98"/>
  <c r="B13" i="98"/>
  <c r="M12" i="98"/>
  <c r="L12" i="98"/>
  <c r="I12" i="98"/>
  <c r="G12" i="98"/>
  <c r="F12" i="98"/>
  <c r="E12" i="98"/>
  <c r="B12" i="98"/>
  <c r="M11" i="98"/>
  <c r="L11" i="98"/>
  <c r="I11" i="98"/>
  <c r="G11" i="98"/>
  <c r="F11" i="98"/>
  <c r="K11" i="98" s="1"/>
  <c r="E11" i="98"/>
  <c r="B11" i="98"/>
  <c r="M10" i="98"/>
  <c r="L10" i="98"/>
  <c r="I10" i="98"/>
  <c r="G10" i="98"/>
  <c r="F10" i="98"/>
  <c r="E10" i="98"/>
  <c r="B10" i="98"/>
  <c r="M9" i="98"/>
  <c r="L9" i="98"/>
  <c r="I9" i="98"/>
  <c r="J9" i="98" s="1"/>
  <c r="G9" i="98"/>
  <c r="F9" i="98"/>
  <c r="E9" i="98"/>
  <c r="B9" i="98"/>
  <c r="M8" i="98"/>
  <c r="L8" i="98"/>
  <c r="I8" i="98"/>
  <c r="G8" i="98"/>
  <c r="F8" i="98"/>
  <c r="E8" i="98"/>
  <c r="B8" i="98"/>
  <c r="M7" i="98"/>
  <c r="L7" i="98"/>
  <c r="I7" i="98"/>
  <c r="G7" i="98"/>
  <c r="F7" i="98"/>
  <c r="K7" i="98" s="1"/>
  <c r="E7" i="98"/>
  <c r="B7" i="98"/>
  <c r="M6" i="98"/>
  <c r="L6" i="98"/>
  <c r="I6" i="98"/>
  <c r="G6" i="98"/>
  <c r="F6" i="98"/>
  <c r="E6" i="98"/>
  <c r="B6" i="98"/>
  <c r="M5" i="98"/>
  <c r="L5" i="98"/>
  <c r="I5" i="98"/>
  <c r="J5" i="98" s="1"/>
  <c r="G5" i="98"/>
  <c r="F5" i="98"/>
  <c r="E5" i="98"/>
  <c r="B5" i="98"/>
  <c r="M4" i="98"/>
  <c r="L4" i="98"/>
  <c r="I4" i="98"/>
  <c r="G4" i="98"/>
  <c r="F4" i="98"/>
  <c r="E4" i="98"/>
  <c r="B4" i="98"/>
  <c r="J7" i="98" l="1"/>
  <c r="J8" i="98"/>
  <c r="J11" i="98"/>
  <c r="J12" i="98"/>
  <c r="J15" i="98"/>
  <c r="J16" i="98"/>
  <c r="J19" i="98"/>
  <c r="J20" i="98"/>
  <c r="K6" i="98"/>
  <c r="K8" i="98"/>
  <c r="K10" i="98"/>
  <c r="K12" i="98"/>
  <c r="K14" i="98"/>
  <c r="K16" i="98"/>
  <c r="K18" i="98"/>
  <c r="K20" i="98"/>
  <c r="J4" i="98"/>
  <c r="K4" i="98"/>
  <c r="K5" i="98"/>
  <c r="J6" i="98"/>
  <c r="K9" i="98"/>
  <c r="J10" i="98"/>
  <c r="K13" i="98"/>
  <c r="J14" i="98"/>
  <c r="K17" i="98"/>
  <c r="J18" i="98"/>
  <c r="A57" i="105" l="1"/>
  <c r="A56" i="105"/>
  <c r="A58" i="105" s="1"/>
  <c r="P25" i="105"/>
  <c r="R22" i="105"/>
  <c r="R26" i="105" s="1"/>
  <c r="Q22" i="105"/>
  <c r="Q27" i="105" s="1"/>
  <c r="P22" i="105"/>
  <c r="P27" i="105" s="1"/>
  <c r="O22" i="105"/>
  <c r="O25" i="105" s="1"/>
  <c r="N22" i="105"/>
  <c r="N26" i="105" s="1"/>
  <c r="H21" i="105"/>
  <c r="H22" i="105" s="1"/>
  <c r="M20" i="105"/>
  <c r="L20" i="105"/>
  <c r="I20" i="105"/>
  <c r="G20" i="105"/>
  <c r="F20" i="105"/>
  <c r="K20" i="105" s="1"/>
  <c r="E20" i="105"/>
  <c r="B20" i="105"/>
  <c r="M19" i="105"/>
  <c r="L19" i="105"/>
  <c r="I19" i="105"/>
  <c r="K19" i="105" s="1"/>
  <c r="G19" i="105"/>
  <c r="F19" i="105"/>
  <c r="E19" i="105"/>
  <c r="B19" i="105"/>
  <c r="M18" i="105"/>
  <c r="L18" i="105"/>
  <c r="I18" i="105"/>
  <c r="K18" i="105" s="1"/>
  <c r="G18" i="105"/>
  <c r="F18" i="105"/>
  <c r="E18" i="105"/>
  <c r="B18" i="105"/>
  <c r="M17" i="105"/>
  <c r="L17" i="105"/>
  <c r="I17" i="105"/>
  <c r="G17" i="105"/>
  <c r="F17" i="105"/>
  <c r="E17" i="105"/>
  <c r="B17" i="105"/>
  <c r="M16" i="105"/>
  <c r="L16" i="105"/>
  <c r="I16" i="105"/>
  <c r="G16" i="105"/>
  <c r="F16" i="105"/>
  <c r="K16" i="105" s="1"/>
  <c r="E16" i="105"/>
  <c r="B16" i="105"/>
  <c r="M15" i="105"/>
  <c r="L15" i="105"/>
  <c r="I15" i="105"/>
  <c r="K15" i="105" s="1"/>
  <c r="G15" i="105"/>
  <c r="F15" i="105"/>
  <c r="E15" i="105"/>
  <c r="B15" i="105"/>
  <c r="M14" i="105"/>
  <c r="L14" i="105"/>
  <c r="I14" i="105"/>
  <c r="K14" i="105" s="1"/>
  <c r="G14" i="105"/>
  <c r="F14" i="105"/>
  <c r="E14" i="105"/>
  <c r="B14" i="105"/>
  <c r="M13" i="105"/>
  <c r="L13" i="105"/>
  <c r="I13" i="105"/>
  <c r="G13" i="105"/>
  <c r="F13" i="105"/>
  <c r="E13" i="105"/>
  <c r="B13" i="105"/>
  <c r="M12" i="105"/>
  <c r="L12" i="105"/>
  <c r="I12" i="105"/>
  <c r="G12" i="105"/>
  <c r="F12" i="105"/>
  <c r="K12" i="105" s="1"/>
  <c r="E12" i="105"/>
  <c r="B12" i="105"/>
  <c r="M11" i="105"/>
  <c r="L11" i="105"/>
  <c r="I11" i="105"/>
  <c r="K11" i="105" s="1"/>
  <c r="G11" i="105"/>
  <c r="F11" i="105"/>
  <c r="E11" i="105"/>
  <c r="B11" i="105"/>
  <c r="M10" i="105"/>
  <c r="L10" i="105"/>
  <c r="I10" i="105"/>
  <c r="K10" i="105" s="1"/>
  <c r="G10" i="105"/>
  <c r="F10" i="105"/>
  <c r="E10" i="105"/>
  <c r="B10" i="105"/>
  <c r="M9" i="105"/>
  <c r="L9" i="105"/>
  <c r="I9" i="105"/>
  <c r="G9" i="105"/>
  <c r="F9" i="105"/>
  <c r="E9" i="105"/>
  <c r="B9" i="105"/>
  <c r="M8" i="105"/>
  <c r="L8" i="105"/>
  <c r="I8" i="105"/>
  <c r="G8" i="105"/>
  <c r="F8" i="105"/>
  <c r="K8" i="105" s="1"/>
  <c r="E8" i="105"/>
  <c r="B8" i="105"/>
  <c r="M7" i="105"/>
  <c r="L7" i="105"/>
  <c r="I7" i="105"/>
  <c r="K7" i="105" s="1"/>
  <c r="G7" i="105"/>
  <c r="F7" i="105"/>
  <c r="E7" i="105"/>
  <c r="B7" i="105"/>
  <c r="M6" i="105"/>
  <c r="L6" i="105"/>
  <c r="I6" i="105"/>
  <c r="K6" i="105" s="1"/>
  <c r="G6" i="105"/>
  <c r="F6" i="105"/>
  <c r="E6" i="105"/>
  <c r="B6" i="105"/>
  <c r="M5" i="105"/>
  <c r="L5" i="105"/>
  <c r="I5" i="105"/>
  <c r="G5" i="105"/>
  <c r="F5" i="105"/>
  <c r="E5" i="105"/>
  <c r="B5" i="105"/>
  <c r="M4" i="105"/>
  <c r="L4" i="105"/>
  <c r="I4" i="105"/>
  <c r="G4" i="105"/>
  <c r="F4" i="105"/>
  <c r="K4" i="105" s="1"/>
  <c r="E4" i="105"/>
  <c r="B4" i="105"/>
  <c r="B1" i="105"/>
  <c r="A57" i="104"/>
  <c r="A56" i="104"/>
  <c r="P25" i="104"/>
  <c r="R22" i="104"/>
  <c r="R26" i="104" s="1"/>
  <c r="Q22" i="104"/>
  <c r="Q27" i="104" s="1"/>
  <c r="P22" i="104"/>
  <c r="P26" i="104" s="1"/>
  <c r="O22" i="104"/>
  <c r="O25" i="104" s="1"/>
  <c r="N22" i="104"/>
  <c r="N26" i="104" s="1"/>
  <c r="H21" i="104"/>
  <c r="H22" i="104" s="1"/>
  <c r="M20" i="104"/>
  <c r="L20" i="104"/>
  <c r="I20" i="104"/>
  <c r="G20" i="104"/>
  <c r="F20" i="104"/>
  <c r="K20" i="104" s="1"/>
  <c r="E20" i="104"/>
  <c r="B20" i="104"/>
  <c r="M19" i="104"/>
  <c r="L19" i="104"/>
  <c r="I19" i="104"/>
  <c r="K19" i="104" s="1"/>
  <c r="G19" i="104"/>
  <c r="F19" i="104"/>
  <c r="E19" i="104"/>
  <c r="B19" i="104"/>
  <c r="M18" i="104"/>
  <c r="L18" i="104"/>
  <c r="I18" i="104"/>
  <c r="K18" i="104" s="1"/>
  <c r="G18" i="104"/>
  <c r="F18" i="104"/>
  <c r="E18" i="104"/>
  <c r="B18" i="104"/>
  <c r="M17" i="104"/>
  <c r="L17" i="104"/>
  <c r="I17" i="104"/>
  <c r="G17" i="104"/>
  <c r="F17" i="104"/>
  <c r="E17" i="104"/>
  <c r="B17" i="104"/>
  <c r="M16" i="104"/>
  <c r="L16" i="104"/>
  <c r="I16" i="104"/>
  <c r="G16" i="104"/>
  <c r="F16" i="104"/>
  <c r="K16" i="104" s="1"/>
  <c r="E16" i="104"/>
  <c r="B16" i="104"/>
  <c r="M15" i="104"/>
  <c r="L15" i="104"/>
  <c r="I15" i="104"/>
  <c r="K15" i="104" s="1"/>
  <c r="G15" i="104"/>
  <c r="F15" i="104"/>
  <c r="E15" i="104"/>
  <c r="B15" i="104"/>
  <c r="M14" i="104"/>
  <c r="L14" i="104"/>
  <c r="I14" i="104"/>
  <c r="K14" i="104" s="1"/>
  <c r="G14" i="104"/>
  <c r="F14" i="104"/>
  <c r="E14" i="104"/>
  <c r="B14" i="104"/>
  <c r="M13" i="104"/>
  <c r="L13" i="104"/>
  <c r="I13" i="104"/>
  <c r="G13" i="104"/>
  <c r="F13" i="104"/>
  <c r="E13" i="104"/>
  <c r="B13" i="104"/>
  <c r="M12" i="104"/>
  <c r="L12" i="104"/>
  <c r="I12" i="104"/>
  <c r="G12" i="104"/>
  <c r="F12" i="104"/>
  <c r="K12" i="104" s="1"/>
  <c r="E12" i="104"/>
  <c r="B12" i="104"/>
  <c r="M11" i="104"/>
  <c r="L11" i="104"/>
  <c r="I11" i="104"/>
  <c r="K11" i="104" s="1"/>
  <c r="G11" i="104"/>
  <c r="F11" i="104"/>
  <c r="E11" i="104"/>
  <c r="B11" i="104"/>
  <c r="M10" i="104"/>
  <c r="L10" i="104"/>
  <c r="I10" i="104"/>
  <c r="K10" i="104" s="1"/>
  <c r="G10" i="104"/>
  <c r="F10" i="104"/>
  <c r="E10" i="104"/>
  <c r="B10" i="104"/>
  <c r="M9" i="104"/>
  <c r="L9" i="104"/>
  <c r="I9" i="104"/>
  <c r="G9" i="104"/>
  <c r="F9" i="104"/>
  <c r="E9" i="104"/>
  <c r="B9" i="104"/>
  <c r="M8" i="104"/>
  <c r="L8" i="104"/>
  <c r="I8" i="104"/>
  <c r="G8" i="104"/>
  <c r="F8" i="104"/>
  <c r="K8" i="104" s="1"/>
  <c r="E8" i="104"/>
  <c r="B8" i="104"/>
  <c r="M7" i="104"/>
  <c r="L7" i="104"/>
  <c r="I7" i="104"/>
  <c r="K7" i="104" s="1"/>
  <c r="G7" i="104"/>
  <c r="F7" i="104"/>
  <c r="E7" i="104"/>
  <c r="B7" i="104"/>
  <c r="M6" i="104"/>
  <c r="L6" i="104"/>
  <c r="I6" i="104"/>
  <c r="K6" i="104" s="1"/>
  <c r="G6" i="104"/>
  <c r="F6" i="104"/>
  <c r="E6" i="104"/>
  <c r="B6" i="104"/>
  <c r="M5" i="104"/>
  <c r="L5" i="104"/>
  <c r="I5" i="104"/>
  <c r="G5" i="104"/>
  <c r="F5" i="104"/>
  <c r="E5" i="104"/>
  <c r="B5" i="104"/>
  <c r="M4" i="104"/>
  <c r="L4" i="104"/>
  <c r="I4" i="104"/>
  <c r="G4" i="104"/>
  <c r="F4" i="104"/>
  <c r="K4" i="104" s="1"/>
  <c r="E4" i="104"/>
  <c r="B4" i="104"/>
  <c r="B1" i="104"/>
  <c r="A57" i="103"/>
  <c r="A56" i="103"/>
  <c r="P26" i="103"/>
  <c r="P25" i="103"/>
  <c r="R22" i="103"/>
  <c r="R26" i="103" s="1"/>
  <c r="Q22" i="103"/>
  <c r="Q27" i="103" s="1"/>
  <c r="P22" i="103"/>
  <c r="P27" i="103" s="1"/>
  <c r="O22" i="103"/>
  <c r="O25" i="103" s="1"/>
  <c r="N22" i="103"/>
  <c r="N26" i="103" s="1"/>
  <c r="H22" i="103"/>
  <c r="H21" i="103"/>
  <c r="M20" i="103"/>
  <c r="L20" i="103"/>
  <c r="I20" i="103"/>
  <c r="G20" i="103"/>
  <c r="F20" i="103"/>
  <c r="E20" i="103"/>
  <c r="B20" i="103"/>
  <c r="M19" i="103"/>
  <c r="L19" i="103"/>
  <c r="I19" i="103"/>
  <c r="K19" i="103" s="1"/>
  <c r="G19" i="103"/>
  <c r="F19" i="103"/>
  <c r="E19" i="103"/>
  <c r="B19" i="103"/>
  <c r="M18" i="103"/>
  <c r="L18" i="103"/>
  <c r="I18" i="103"/>
  <c r="G18" i="103"/>
  <c r="F18" i="103"/>
  <c r="E18" i="103"/>
  <c r="B18" i="103"/>
  <c r="M17" i="103"/>
  <c r="L17" i="103"/>
  <c r="I17" i="103"/>
  <c r="G17" i="103"/>
  <c r="F17" i="103"/>
  <c r="E17" i="103"/>
  <c r="J17" i="103" s="1"/>
  <c r="B17" i="103"/>
  <c r="M16" i="103"/>
  <c r="L16" i="103"/>
  <c r="I16" i="103"/>
  <c r="G16" i="103"/>
  <c r="F16" i="103"/>
  <c r="E16" i="103"/>
  <c r="B16" i="103"/>
  <c r="M15" i="103"/>
  <c r="L15" i="103"/>
  <c r="I15" i="103"/>
  <c r="K15" i="103" s="1"/>
  <c r="G15" i="103"/>
  <c r="F15" i="103"/>
  <c r="E15" i="103"/>
  <c r="B15" i="103"/>
  <c r="M14" i="103"/>
  <c r="L14" i="103"/>
  <c r="I14" i="103"/>
  <c r="G14" i="103"/>
  <c r="F14" i="103"/>
  <c r="E14" i="103"/>
  <c r="B14" i="103"/>
  <c r="M13" i="103"/>
  <c r="L13" i="103"/>
  <c r="I13" i="103"/>
  <c r="G13" i="103"/>
  <c r="F13" i="103"/>
  <c r="E13" i="103"/>
  <c r="J13" i="103" s="1"/>
  <c r="B13" i="103"/>
  <c r="M12" i="103"/>
  <c r="L12" i="103"/>
  <c r="I12" i="103"/>
  <c r="G12" i="103"/>
  <c r="F12" i="103"/>
  <c r="E12" i="103"/>
  <c r="B12" i="103"/>
  <c r="M11" i="103"/>
  <c r="L11" i="103"/>
  <c r="I11" i="103"/>
  <c r="K11" i="103" s="1"/>
  <c r="G11" i="103"/>
  <c r="F11" i="103"/>
  <c r="E11" i="103"/>
  <c r="B11" i="103"/>
  <c r="M10" i="103"/>
  <c r="L10" i="103"/>
  <c r="I10" i="103"/>
  <c r="G10" i="103"/>
  <c r="F10" i="103"/>
  <c r="E10" i="103"/>
  <c r="B10" i="103"/>
  <c r="M9" i="103"/>
  <c r="L9" i="103"/>
  <c r="I9" i="103"/>
  <c r="G9" i="103"/>
  <c r="F9" i="103"/>
  <c r="E9" i="103"/>
  <c r="J9" i="103" s="1"/>
  <c r="B9" i="103"/>
  <c r="M8" i="103"/>
  <c r="L8" i="103"/>
  <c r="I8" i="103"/>
  <c r="G8" i="103"/>
  <c r="F8" i="103"/>
  <c r="E8" i="103"/>
  <c r="B8" i="103"/>
  <c r="M7" i="103"/>
  <c r="L7" i="103"/>
  <c r="I7" i="103"/>
  <c r="K7" i="103" s="1"/>
  <c r="G7" i="103"/>
  <c r="F7" i="103"/>
  <c r="E7" i="103"/>
  <c r="B7" i="103"/>
  <c r="M6" i="103"/>
  <c r="L6" i="103"/>
  <c r="I6" i="103"/>
  <c r="G6" i="103"/>
  <c r="F6" i="103"/>
  <c r="E6" i="103"/>
  <c r="B6" i="103"/>
  <c r="M5" i="103"/>
  <c r="L5" i="103"/>
  <c r="I5" i="103"/>
  <c r="G5" i="103"/>
  <c r="F5" i="103"/>
  <c r="E5" i="103"/>
  <c r="J5" i="103" s="1"/>
  <c r="B5" i="103"/>
  <c r="M4" i="103"/>
  <c r="L4" i="103"/>
  <c r="L22" i="103" s="1"/>
  <c r="I4" i="103"/>
  <c r="G4" i="103"/>
  <c r="F4" i="103"/>
  <c r="E4" i="103"/>
  <c r="B4" i="103"/>
  <c r="B1" i="103"/>
  <c r="A57" i="102"/>
  <c r="A56" i="102"/>
  <c r="A58" i="102" s="1"/>
  <c r="P25" i="102"/>
  <c r="R22" i="102"/>
  <c r="R26" i="102" s="1"/>
  <c r="Q22" i="102"/>
  <c r="Q27" i="102" s="1"/>
  <c r="P22" i="102"/>
  <c r="P27" i="102" s="1"/>
  <c r="O22" i="102"/>
  <c r="O25" i="102" s="1"/>
  <c r="N22" i="102"/>
  <c r="N26" i="102" s="1"/>
  <c r="H21" i="102"/>
  <c r="H22" i="102" s="1"/>
  <c r="M20" i="102"/>
  <c r="L20" i="102"/>
  <c r="I20" i="102"/>
  <c r="G20" i="102"/>
  <c r="F20" i="102"/>
  <c r="K20" i="102" s="1"/>
  <c r="E20" i="102"/>
  <c r="B20" i="102"/>
  <c r="M19" i="102"/>
  <c r="L19" i="102"/>
  <c r="I19" i="102"/>
  <c r="K19" i="102" s="1"/>
  <c r="G19" i="102"/>
  <c r="F19" i="102"/>
  <c r="E19" i="102"/>
  <c r="B19" i="102"/>
  <c r="M18" i="102"/>
  <c r="L18" i="102"/>
  <c r="I18" i="102"/>
  <c r="K18" i="102" s="1"/>
  <c r="G18" i="102"/>
  <c r="F18" i="102"/>
  <c r="E18" i="102"/>
  <c r="B18" i="102"/>
  <c r="M17" i="102"/>
  <c r="L17" i="102"/>
  <c r="I17" i="102"/>
  <c r="G17" i="102"/>
  <c r="F17" i="102"/>
  <c r="E17" i="102"/>
  <c r="B17" i="102"/>
  <c r="M16" i="102"/>
  <c r="L16" i="102"/>
  <c r="I16" i="102"/>
  <c r="G16" i="102"/>
  <c r="F16" i="102"/>
  <c r="K16" i="102" s="1"/>
  <c r="E16" i="102"/>
  <c r="B16" i="102"/>
  <c r="M15" i="102"/>
  <c r="L15" i="102"/>
  <c r="I15" i="102"/>
  <c r="K15" i="102" s="1"/>
  <c r="G15" i="102"/>
  <c r="F15" i="102"/>
  <c r="E15" i="102"/>
  <c r="B15" i="102"/>
  <c r="M14" i="102"/>
  <c r="L14" i="102"/>
  <c r="I14" i="102"/>
  <c r="K14" i="102" s="1"/>
  <c r="G14" i="102"/>
  <c r="F14" i="102"/>
  <c r="E14" i="102"/>
  <c r="B14" i="102"/>
  <c r="M13" i="102"/>
  <c r="L13" i="102"/>
  <c r="I13" i="102"/>
  <c r="G13" i="102"/>
  <c r="F13" i="102"/>
  <c r="E13" i="102"/>
  <c r="B13" i="102"/>
  <c r="M12" i="102"/>
  <c r="L12" i="102"/>
  <c r="I12" i="102"/>
  <c r="G12" i="102"/>
  <c r="F12" i="102"/>
  <c r="K12" i="102" s="1"/>
  <c r="E12" i="102"/>
  <c r="J12" i="102" s="1"/>
  <c r="B12" i="102"/>
  <c r="M11" i="102"/>
  <c r="L11" i="102"/>
  <c r="I11" i="102"/>
  <c r="G11" i="102"/>
  <c r="F11" i="102"/>
  <c r="E11" i="102"/>
  <c r="B11" i="102"/>
  <c r="M10" i="102"/>
  <c r="L10" i="102"/>
  <c r="I10" i="102"/>
  <c r="K10" i="102" s="1"/>
  <c r="G10" i="102"/>
  <c r="F10" i="102"/>
  <c r="E10" i="102"/>
  <c r="B10" i="102"/>
  <c r="M9" i="102"/>
  <c r="L9" i="102"/>
  <c r="I9" i="102"/>
  <c r="G9" i="102"/>
  <c r="F9" i="102"/>
  <c r="E9" i="102"/>
  <c r="B9" i="102"/>
  <c r="M8" i="102"/>
  <c r="L8" i="102"/>
  <c r="I8" i="102"/>
  <c r="G8" i="102"/>
  <c r="F8" i="102"/>
  <c r="K8" i="102" s="1"/>
  <c r="E8" i="102"/>
  <c r="J8" i="102" s="1"/>
  <c r="B8" i="102"/>
  <c r="M7" i="102"/>
  <c r="L7" i="102"/>
  <c r="I7" i="102"/>
  <c r="G7" i="102"/>
  <c r="F7" i="102"/>
  <c r="E7" i="102"/>
  <c r="B7" i="102"/>
  <c r="M6" i="102"/>
  <c r="L6" i="102"/>
  <c r="I6" i="102"/>
  <c r="K6" i="102" s="1"/>
  <c r="G6" i="102"/>
  <c r="F6" i="102"/>
  <c r="E6" i="102"/>
  <c r="B6" i="102"/>
  <c r="M5" i="102"/>
  <c r="L5" i="102"/>
  <c r="I5" i="102"/>
  <c r="G5" i="102"/>
  <c r="F5" i="102"/>
  <c r="E5" i="102"/>
  <c r="B5" i="102"/>
  <c r="M4" i="102"/>
  <c r="L4" i="102"/>
  <c r="I4" i="102"/>
  <c r="G4" i="102"/>
  <c r="F4" i="102"/>
  <c r="K4" i="102" s="1"/>
  <c r="E4" i="102"/>
  <c r="J4" i="102" s="1"/>
  <c r="B4" i="102"/>
  <c r="B1" i="102"/>
  <c r="A57" i="101"/>
  <c r="A56" i="101"/>
  <c r="P25" i="101"/>
  <c r="R22" i="101"/>
  <c r="R26" i="101" s="1"/>
  <c r="Q22" i="101"/>
  <c r="Q27" i="101" s="1"/>
  <c r="P22" i="101"/>
  <c r="P26" i="101" s="1"/>
  <c r="O22" i="101"/>
  <c r="O25" i="101" s="1"/>
  <c r="N22" i="101"/>
  <c r="N26" i="101" s="1"/>
  <c r="H21" i="101"/>
  <c r="H22" i="101" s="1"/>
  <c r="M20" i="101"/>
  <c r="L20" i="101"/>
  <c r="I20" i="101"/>
  <c r="G20" i="101"/>
  <c r="F20" i="101"/>
  <c r="K20" i="101" s="1"/>
  <c r="E20" i="101"/>
  <c r="B20" i="101"/>
  <c r="M19" i="101"/>
  <c r="L19" i="101"/>
  <c r="I19" i="101"/>
  <c r="K19" i="101" s="1"/>
  <c r="G19" i="101"/>
  <c r="F19" i="101"/>
  <c r="E19" i="101"/>
  <c r="B19" i="101"/>
  <c r="M18" i="101"/>
  <c r="L18" i="101"/>
  <c r="I18" i="101"/>
  <c r="K18" i="101" s="1"/>
  <c r="G18" i="101"/>
  <c r="F18" i="101"/>
  <c r="E18" i="101"/>
  <c r="B18" i="101"/>
  <c r="M17" i="101"/>
  <c r="L17" i="101"/>
  <c r="I17" i="101"/>
  <c r="G17" i="101"/>
  <c r="F17" i="101"/>
  <c r="E17" i="101"/>
  <c r="B17" i="101"/>
  <c r="M16" i="101"/>
  <c r="L16" i="101"/>
  <c r="I16" i="101"/>
  <c r="G16" i="101"/>
  <c r="F16" i="101"/>
  <c r="K16" i="101" s="1"/>
  <c r="E16" i="101"/>
  <c r="B16" i="101"/>
  <c r="M15" i="101"/>
  <c r="L15" i="101"/>
  <c r="I15" i="101"/>
  <c r="K15" i="101" s="1"/>
  <c r="G15" i="101"/>
  <c r="F15" i="101"/>
  <c r="E15" i="101"/>
  <c r="B15" i="101"/>
  <c r="M14" i="101"/>
  <c r="L14" i="101"/>
  <c r="I14" i="101"/>
  <c r="K14" i="101" s="1"/>
  <c r="G14" i="101"/>
  <c r="F14" i="101"/>
  <c r="E14" i="101"/>
  <c r="B14" i="101"/>
  <c r="M13" i="101"/>
  <c r="L13" i="101"/>
  <c r="I13" i="101"/>
  <c r="G13" i="101"/>
  <c r="F13" i="101"/>
  <c r="E13" i="101"/>
  <c r="B13" i="101"/>
  <c r="M12" i="101"/>
  <c r="L12" i="101"/>
  <c r="I12" i="101"/>
  <c r="G12" i="101"/>
  <c r="F12" i="101"/>
  <c r="K12" i="101" s="1"/>
  <c r="E12" i="101"/>
  <c r="B12" i="101"/>
  <c r="M11" i="101"/>
  <c r="L11" i="101"/>
  <c r="I11" i="101"/>
  <c r="K11" i="101" s="1"/>
  <c r="G11" i="101"/>
  <c r="F11" i="101"/>
  <c r="E11" i="101"/>
  <c r="B11" i="101"/>
  <c r="M10" i="101"/>
  <c r="L10" i="101"/>
  <c r="I10" i="101"/>
  <c r="K10" i="101" s="1"/>
  <c r="G10" i="101"/>
  <c r="F10" i="101"/>
  <c r="E10" i="101"/>
  <c r="B10" i="101"/>
  <c r="M9" i="101"/>
  <c r="L9" i="101"/>
  <c r="I9" i="101"/>
  <c r="G9" i="101"/>
  <c r="F9" i="101"/>
  <c r="E9" i="101"/>
  <c r="B9" i="101"/>
  <c r="M8" i="101"/>
  <c r="L8" i="101"/>
  <c r="I8" i="101"/>
  <c r="G8" i="101"/>
  <c r="F8" i="101"/>
  <c r="K8" i="101" s="1"/>
  <c r="E8" i="101"/>
  <c r="B8" i="101"/>
  <c r="M7" i="101"/>
  <c r="L7" i="101"/>
  <c r="I7" i="101"/>
  <c r="K7" i="101" s="1"/>
  <c r="G7" i="101"/>
  <c r="F7" i="101"/>
  <c r="E7" i="101"/>
  <c r="B7" i="101"/>
  <c r="M6" i="101"/>
  <c r="L6" i="101"/>
  <c r="I6" i="101"/>
  <c r="K6" i="101" s="1"/>
  <c r="G6" i="101"/>
  <c r="F6" i="101"/>
  <c r="E6" i="101"/>
  <c r="B6" i="101"/>
  <c r="M5" i="101"/>
  <c r="L5" i="101"/>
  <c r="I5" i="101"/>
  <c r="G5" i="101"/>
  <c r="F5" i="101"/>
  <c r="E5" i="101"/>
  <c r="B5" i="101"/>
  <c r="M4" i="101"/>
  <c r="L4" i="101"/>
  <c r="I4" i="101"/>
  <c r="G4" i="101"/>
  <c r="F4" i="101"/>
  <c r="E4" i="101"/>
  <c r="B4" i="101"/>
  <c r="B1" i="101"/>
  <c r="A57" i="100"/>
  <c r="A56" i="100"/>
  <c r="O26" i="100"/>
  <c r="R22" i="100"/>
  <c r="R26" i="100" s="1"/>
  <c r="Q22" i="100"/>
  <c r="Q27" i="100" s="1"/>
  <c r="P22" i="100"/>
  <c r="P27" i="100" s="1"/>
  <c r="O22" i="100"/>
  <c r="O25" i="100" s="1"/>
  <c r="N22" i="100"/>
  <c r="N26" i="100" s="1"/>
  <c r="H22" i="100"/>
  <c r="H21" i="100"/>
  <c r="M20" i="100"/>
  <c r="L20" i="100"/>
  <c r="I20" i="100"/>
  <c r="G20" i="100"/>
  <c r="F20" i="100"/>
  <c r="E20" i="100"/>
  <c r="B20" i="100"/>
  <c r="M19" i="100"/>
  <c r="L19" i="100"/>
  <c r="I19" i="100"/>
  <c r="K19" i="100" s="1"/>
  <c r="G19" i="100"/>
  <c r="F19" i="100"/>
  <c r="E19" i="100"/>
  <c r="B19" i="100"/>
  <c r="M18" i="100"/>
  <c r="L18" i="100"/>
  <c r="I18" i="100"/>
  <c r="G18" i="100"/>
  <c r="F18" i="100"/>
  <c r="E18" i="100"/>
  <c r="B18" i="100"/>
  <c r="M17" i="100"/>
  <c r="L17" i="100"/>
  <c r="I17" i="100"/>
  <c r="G17" i="100"/>
  <c r="F17" i="100"/>
  <c r="E17" i="100"/>
  <c r="J17" i="100" s="1"/>
  <c r="B17" i="100"/>
  <c r="M16" i="100"/>
  <c r="L16" i="100"/>
  <c r="I16" i="100"/>
  <c r="G16" i="100"/>
  <c r="F16" i="100"/>
  <c r="E16" i="100"/>
  <c r="B16" i="100"/>
  <c r="M15" i="100"/>
  <c r="L15" i="100"/>
  <c r="I15" i="100"/>
  <c r="K15" i="100" s="1"/>
  <c r="G15" i="100"/>
  <c r="F15" i="100"/>
  <c r="E15" i="100"/>
  <c r="B15" i="100"/>
  <c r="M14" i="100"/>
  <c r="L14" i="100"/>
  <c r="I14" i="100"/>
  <c r="G14" i="100"/>
  <c r="F14" i="100"/>
  <c r="E14" i="100"/>
  <c r="B14" i="100"/>
  <c r="M13" i="100"/>
  <c r="L13" i="100"/>
  <c r="I13" i="100"/>
  <c r="G13" i="100"/>
  <c r="F13" i="100"/>
  <c r="E13" i="100"/>
  <c r="J13" i="100" s="1"/>
  <c r="B13" i="100"/>
  <c r="M12" i="100"/>
  <c r="L12" i="100"/>
  <c r="I12" i="100"/>
  <c r="G12" i="100"/>
  <c r="F12" i="100"/>
  <c r="E12" i="100"/>
  <c r="B12" i="100"/>
  <c r="M11" i="100"/>
  <c r="L11" i="100"/>
  <c r="I11" i="100"/>
  <c r="K11" i="100" s="1"/>
  <c r="G11" i="100"/>
  <c r="F11" i="100"/>
  <c r="E11" i="100"/>
  <c r="B11" i="100"/>
  <c r="M10" i="100"/>
  <c r="L10" i="100"/>
  <c r="I10" i="100"/>
  <c r="G10" i="100"/>
  <c r="F10" i="100"/>
  <c r="E10" i="100"/>
  <c r="B10" i="100"/>
  <c r="M9" i="100"/>
  <c r="L9" i="100"/>
  <c r="I9" i="100"/>
  <c r="G9" i="100"/>
  <c r="F9" i="100"/>
  <c r="E9" i="100"/>
  <c r="J9" i="100" s="1"/>
  <c r="B9" i="100"/>
  <c r="M8" i="100"/>
  <c r="L8" i="100"/>
  <c r="I8" i="100"/>
  <c r="G8" i="100"/>
  <c r="F8" i="100"/>
  <c r="E8" i="100"/>
  <c r="B8" i="100"/>
  <c r="M7" i="100"/>
  <c r="L7" i="100"/>
  <c r="I7" i="100"/>
  <c r="K7" i="100" s="1"/>
  <c r="G7" i="100"/>
  <c r="F7" i="100"/>
  <c r="E7" i="100"/>
  <c r="B7" i="100"/>
  <c r="M6" i="100"/>
  <c r="L6" i="100"/>
  <c r="I6" i="100"/>
  <c r="G6" i="100"/>
  <c r="F6" i="100"/>
  <c r="E6" i="100"/>
  <c r="B6" i="100"/>
  <c r="M5" i="100"/>
  <c r="L5" i="100"/>
  <c r="I5" i="100"/>
  <c r="G5" i="100"/>
  <c r="F5" i="100"/>
  <c r="E5" i="100"/>
  <c r="J5" i="100" s="1"/>
  <c r="B5" i="100"/>
  <c r="M4" i="100"/>
  <c r="L4" i="100"/>
  <c r="L22" i="100" s="1"/>
  <c r="I4" i="100"/>
  <c r="G4" i="100"/>
  <c r="F4" i="100"/>
  <c r="E4" i="100"/>
  <c r="B4" i="100"/>
  <c r="B1" i="100"/>
  <c r="A57" i="99"/>
  <c r="A56" i="99"/>
  <c r="A58" i="99" s="1"/>
  <c r="P25" i="99"/>
  <c r="R22" i="99"/>
  <c r="R26" i="99" s="1"/>
  <c r="Q22" i="99"/>
  <c r="Q27" i="99" s="1"/>
  <c r="P22" i="99"/>
  <c r="P27" i="99" s="1"/>
  <c r="O22" i="99"/>
  <c r="O25" i="99" s="1"/>
  <c r="N22" i="99"/>
  <c r="N26" i="99" s="1"/>
  <c r="H21" i="99"/>
  <c r="H22" i="99" s="1"/>
  <c r="M20" i="99"/>
  <c r="L20" i="99"/>
  <c r="I20" i="99"/>
  <c r="G20" i="99"/>
  <c r="F20" i="99"/>
  <c r="K20" i="99" s="1"/>
  <c r="E20" i="99"/>
  <c r="B20" i="99"/>
  <c r="M19" i="99"/>
  <c r="L19" i="99"/>
  <c r="I19" i="99"/>
  <c r="K19" i="99" s="1"/>
  <c r="G19" i="99"/>
  <c r="F19" i="99"/>
  <c r="E19" i="99"/>
  <c r="B19" i="99"/>
  <c r="M18" i="99"/>
  <c r="L18" i="99"/>
  <c r="I18" i="99"/>
  <c r="K18" i="99" s="1"/>
  <c r="G18" i="99"/>
  <c r="F18" i="99"/>
  <c r="E18" i="99"/>
  <c r="B18" i="99"/>
  <c r="M17" i="99"/>
  <c r="L17" i="99"/>
  <c r="I17" i="99"/>
  <c r="G17" i="99"/>
  <c r="F17" i="99"/>
  <c r="E17" i="99"/>
  <c r="B17" i="99"/>
  <c r="M16" i="99"/>
  <c r="L16" i="99"/>
  <c r="I16" i="99"/>
  <c r="G16" i="99"/>
  <c r="F16" i="99"/>
  <c r="K16" i="99" s="1"/>
  <c r="E16" i="99"/>
  <c r="B16" i="99"/>
  <c r="M15" i="99"/>
  <c r="L15" i="99"/>
  <c r="I15" i="99"/>
  <c r="K15" i="99" s="1"/>
  <c r="G15" i="99"/>
  <c r="F15" i="99"/>
  <c r="E15" i="99"/>
  <c r="B15" i="99"/>
  <c r="M14" i="99"/>
  <c r="L14" i="99"/>
  <c r="I14" i="99"/>
  <c r="K14" i="99" s="1"/>
  <c r="G14" i="99"/>
  <c r="F14" i="99"/>
  <c r="E14" i="99"/>
  <c r="B14" i="99"/>
  <c r="M13" i="99"/>
  <c r="L13" i="99"/>
  <c r="I13" i="99"/>
  <c r="G13" i="99"/>
  <c r="F13" i="99"/>
  <c r="E13" i="99"/>
  <c r="B13" i="99"/>
  <c r="M12" i="99"/>
  <c r="L12" i="99"/>
  <c r="I12" i="99"/>
  <c r="G12" i="99"/>
  <c r="F12" i="99"/>
  <c r="K12" i="99" s="1"/>
  <c r="E12" i="99"/>
  <c r="B12" i="99"/>
  <c r="M11" i="99"/>
  <c r="L11" i="99"/>
  <c r="I11" i="99"/>
  <c r="K11" i="99" s="1"/>
  <c r="G11" i="99"/>
  <c r="F11" i="99"/>
  <c r="E11" i="99"/>
  <c r="B11" i="99"/>
  <c r="M10" i="99"/>
  <c r="L10" i="99"/>
  <c r="I10" i="99"/>
  <c r="K10" i="99" s="1"/>
  <c r="G10" i="99"/>
  <c r="F10" i="99"/>
  <c r="E10" i="99"/>
  <c r="B10" i="99"/>
  <c r="M9" i="99"/>
  <c r="L9" i="99"/>
  <c r="I9" i="99"/>
  <c r="G9" i="99"/>
  <c r="F9" i="99"/>
  <c r="E9" i="99"/>
  <c r="B9" i="99"/>
  <c r="M8" i="99"/>
  <c r="L8" i="99"/>
  <c r="I8" i="99"/>
  <c r="G8" i="99"/>
  <c r="F8" i="99"/>
  <c r="K8" i="99" s="1"/>
  <c r="E8" i="99"/>
  <c r="B8" i="99"/>
  <c r="M7" i="99"/>
  <c r="L7" i="99"/>
  <c r="I7" i="99"/>
  <c r="K7" i="99" s="1"/>
  <c r="G7" i="99"/>
  <c r="F7" i="99"/>
  <c r="E7" i="99"/>
  <c r="B7" i="99"/>
  <c r="M6" i="99"/>
  <c r="L6" i="99"/>
  <c r="I6" i="99"/>
  <c r="K6" i="99" s="1"/>
  <c r="G6" i="99"/>
  <c r="F6" i="99"/>
  <c r="E6" i="99"/>
  <c r="B6" i="99"/>
  <c r="M5" i="99"/>
  <c r="L5" i="99"/>
  <c r="I5" i="99"/>
  <c r="G5" i="99"/>
  <c r="F5" i="99"/>
  <c r="E5" i="99"/>
  <c r="B5" i="99"/>
  <c r="M4" i="99"/>
  <c r="L4" i="99"/>
  <c r="I4" i="99"/>
  <c r="G4" i="99"/>
  <c r="F4" i="99"/>
  <c r="E4" i="99"/>
  <c r="B4" i="99"/>
  <c r="B1" i="99"/>
  <c r="A57" i="98"/>
  <c r="A56" i="98"/>
  <c r="P25" i="98"/>
  <c r="R22" i="98"/>
  <c r="R26" i="98" s="1"/>
  <c r="Q22" i="98"/>
  <c r="Q27" i="98" s="1"/>
  <c r="P22" i="98"/>
  <c r="P27" i="98" s="1"/>
  <c r="O22" i="98"/>
  <c r="O25" i="98" s="1"/>
  <c r="N22" i="98"/>
  <c r="N26" i="98" s="1"/>
  <c r="H22" i="98"/>
  <c r="H21" i="98"/>
  <c r="M22" i="98"/>
  <c r="B1" i="98"/>
  <c r="A57" i="97"/>
  <c r="A56" i="97"/>
  <c r="R27" i="97"/>
  <c r="O26" i="97"/>
  <c r="R22" i="97"/>
  <c r="R26" i="97" s="1"/>
  <c r="Q22" i="97"/>
  <c r="Q27" i="97" s="1"/>
  <c r="P22" i="97"/>
  <c r="P26" i="97" s="1"/>
  <c r="O22" i="97"/>
  <c r="O25" i="97" s="1"/>
  <c r="N22" i="97"/>
  <c r="N26" i="97" s="1"/>
  <c r="H21" i="97"/>
  <c r="H22" i="97" s="1"/>
  <c r="M20" i="97"/>
  <c r="L20" i="97"/>
  <c r="I20" i="97"/>
  <c r="G20" i="97"/>
  <c r="F20" i="97"/>
  <c r="E20" i="97"/>
  <c r="B20" i="97"/>
  <c r="M19" i="97"/>
  <c r="L19" i="97"/>
  <c r="I19" i="97"/>
  <c r="G19" i="97"/>
  <c r="F19" i="97"/>
  <c r="E19" i="97"/>
  <c r="B19" i="97"/>
  <c r="M18" i="97"/>
  <c r="L18" i="97"/>
  <c r="I18" i="97"/>
  <c r="K18" i="97" s="1"/>
  <c r="G18" i="97"/>
  <c r="F18" i="97"/>
  <c r="E18" i="97"/>
  <c r="B18" i="97"/>
  <c r="M17" i="97"/>
  <c r="L17" i="97"/>
  <c r="I17" i="97"/>
  <c r="G17" i="97"/>
  <c r="F17" i="97"/>
  <c r="E17" i="97"/>
  <c r="B17" i="97"/>
  <c r="M16" i="97"/>
  <c r="L16" i="97"/>
  <c r="I16" i="97"/>
  <c r="G16" i="97"/>
  <c r="F16" i="97"/>
  <c r="E16" i="97"/>
  <c r="B16" i="97"/>
  <c r="M15" i="97"/>
  <c r="L15" i="97"/>
  <c r="I15" i="97"/>
  <c r="G15" i="97"/>
  <c r="F15" i="97"/>
  <c r="E15" i="97"/>
  <c r="B15" i="97"/>
  <c r="M14" i="97"/>
  <c r="L14" i="97"/>
  <c r="I14" i="97"/>
  <c r="K14" i="97" s="1"/>
  <c r="G14" i="97"/>
  <c r="F14" i="97"/>
  <c r="E14" i="97"/>
  <c r="B14" i="97"/>
  <c r="M13" i="97"/>
  <c r="L13" i="97"/>
  <c r="I13" i="97"/>
  <c r="G13" i="97"/>
  <c r="F13" i="97"/>
  <c r="E13" i="97"/>
  <c r="B13" i="97"/>
  <c r="M12" i="97"/>
  <c r="L12" i="97"/>
  <c r="I12" i="97"/>
  <c r="G12" i="97"/>
  <c r="F12" i="97"/>
  <c r="E12" i="97"/>
  <c r="B12" i="97"/>
  <c r="M11" i="97"/>
  <c r="L11" i="97"/>
  <c r="I11" i="97"/>
  <c r="G11" i="97"/>
  <c r="F11" i="97"/>
  <c r="E11" i="97"/>
  <c r="B11" i="97"/>
  <c r="M10" i="97"/>
  <c r="L10" i="97"/>
  <c r="I10" i="97"/>
  <c r="K10" i="97" s="1"/>
  <c r="G10" i="97"/>
  <c r="F10" i="97"/>
  <c r="E10" i="97"/>
  <c r="B10" i="97"/>
  <c r="M9" i="97"/>
  <c r="L9" i="97"/>
  <c r="I9" i="97"/>
  <c r="G9" i="97"/>
  <c r="F9" i="97"/>
  <c r="E9" i="97"/>
  <c r="B9" i="97"/>
  <c r="M8" i="97"/>
  <c r="L8" i="97"/>
  <c r="I8" i="97"/>
  <c r="G8" i="97"/>
  <c r="F8" i="97"/>
  <c r="E8" i="97"/>
  <c r="B8" i="97"/>
  <c r="M7" i="97"/>
  <c r="L7" i="97"/>
  <c r="I7" i="97"/>
  <c r="G7" i="97"/>
  <c r="F7" i="97"/>
  <c r="E7" i="97"/>
  <c r="B7" i="97"/>
  <c r="M6" i="97"/>
  <c r="L6" i="97"/>
  <c r="I6" i="97"/>
  <c r="G6" i="97"/>
  <c r="F6" i="97"/>
  <c r="E6" i="97"/>
  <c r="B6" i="97"/>
  <c r="M5" i="97"/>
  <c r="L5" i="97"/>
  <c r="I5" i="97"/>
  <c r="G5" i="97"/>
  <c r="F5" i="97"/>
  <c r="E5" i="97"/>
  <c r="B5" i="97"/>
  <c r="M4" i="97"/>
  <c r="L4" i="97"/>
  <c r="I4" i="97"/>
  <c r="G4" i="97"/>
  <c r="F4" i="97"/>
  <c r="E4" i="97"/>
  <c r="B4" i="97"/>
  <c r="B1" i="97"/>
  <c r="K8" i="97" l="1"/>
  <c r="K9" i="97"/>
  <c r="K12" i="97"/>
  <c r="K13" i="97"/>
  <c r="K16" i="97"/>
  <c r="K17" i="97"/>
  <c r="K20" i="97"/>
  <c r="P25" i="97"/>
  <c r="O27" i="97"/>
  <c r="A58" i="98"/>
  <c r="L22" i="99"/>
  <c r="R27" i="99"/>
  <c r="J4" i="100"/>
  <c r="J8" i="100"/>
  <c r="J12" i="100"/>
  <c r="J16" i="100"/>
  <c r="J20" i="100"/>
  <c r="R25" i="100"/>
  <c r="A58" i="100"/>
  <c r="L22" i="101"/>
  <c r="K5" i="101"/>
  <c r="K9" i="101"/>
  <c r="K13" i="101"/>
  <c r="K17" i="101"/>
  <c r="N27" i="101"/>
  <c r="A58" i="101"/>
  <c r="L22" i="102"/>
  <c r="J7" i="102"/>
  <c r="J11" i="102"/>
  <c r="R27" i="102"/>
  <c r="J4" i="103"/>
  <c r="M22" i="103"/>
  <c r="J8" i="103"/>
  <c r="J12" i="103"/>
  <c r="J16" i="103"/>
  <c r="J20" i="103"/>
  <c r="A58" i="103"/>
  <c r="L22" i="104"/>
  <c r="K5" i="104"/>
  <c r="K9" i="104"/>
  <c r="K13" i="104"/>
  <c r="K17" i="104"/>
  <c r="N27" i="104"/>
  <c r="A58" i="104"/>
  <c r="L22" i="105"/>
  <c r="N27" i="105"/>
  <c r="P27" i="97"/>
  <c r="O27" i="101"/>
  <c r="N27" i="103"/>
  <c r="K22" i="104"/>
  <c r="O27" i="104"/>
  <c r="R27" i="105"/>
  <c r="J5" i="97"/>
  <c r="M22" i="97"/>
  <c r="M27" i="97" s="1"/>
  <c r="J8" i="97"/>
  <c r="J12" i="97"/>
  <c r="J13" i="97"/>
  <c r="J16" i="97"/>
  <c r="J17" i="97"/>
  <c r="J20" i="97"/>
  <c r="K5" i="99"/>
  <c r="K9" i="99"/>
  <c r="K13" i="99"/>
  <c r="K17" i="99"/>
  <c r="O26" i="99"/>
  <c r="K4" i="100"/>
  <c r="K6" i="100"/>
  <c r="K8" i="100"/>
  <c r="K10" i="100"/>
  <c r="K12" i="100"/>
  <c r="K14" i="100"/>
  <c r="K16" i="100"/>
  <c r="K18" i="100"/>
  <c r="K20" i="100"/>
  <c r="N25" i="100"/>
  <c r="N27" i="100"/>
  <c r="O26" i="101"/>
  <c r="P27" i="101"/>
  <c r="K5" i="102"/>
  <c r="K9" i="102"/>
  <c r="K13" i="102"/>
  <c r="K17" i="102"/>
  <c r="O26" i="102"/>
  <c r="K4" i="103"/>
  <c r="K6" i="103"/>
  <c r="K8" i="103"/>
  <c r="K9" i="103"/>
  <c r="K10" i="103"/>
  <c r="K12" i="103"/>
  <c r="K13" i="103"/>
  <c r="K14" i="103"/>
  <c r="K16" i="103"/>
  <c r="K17" i="103"/>
  <c r="K18" i="103"/>
  <c r="K20" i="103"/>
  <c r="O27" i="103"/>
  <c r="O26" i="104"/>
  <c r="P27" i="104"/>
  <c r="K5" i="105"/>
  <c r="K9" i="105"/>
  <c r="K13" i="105"/>
  <c r="K17" i="105"/>
  <c r="O26" i="105"/>
  <c r="J4" i="97"/>
  <c r="J9" i="97"/>
  <c r="K7" i="97"/>
  <c r="K11" i="97"/>
  <c r="K15" i="97"/>
  <c r="K19" i="97"/>
  <c r="N27" i="97"/>
  <c r="A58" i="97"/>
  <c r="N27" i="98"/>
  <c r="J5" i="99"/>
  <c r="M22" i="99"/>
  <c r="J8" i="99"/>
  <c r="J9" i="99"/>
  <c r="J12" i="99"/>
  <c r="J13" i="99"/>
  <c r="J16" i="99"/>
  <c r="J17" i="99"/>
  <c r="J20" i="99"/>
  <c r="N27" i="99"/>
  <c r="K5" i="100"/>
  <c r="K9" i="100"/>
  <c r="K13" i="100"/>
  <c r="K17" i="100"/>
  <c r="P25" i="100"/>
  <c r="R27" i="100"/>
  <c r="J5" i="101"/>
  <c r="M22" i="101"/>
  <c r="J8" i="101"/>
  <c r="J9" i="101"/>
  <c r="J12" i="101"/>
  <c r="J13" i="101"/>
  <c r="J16" i="101"/>
  <c r="J17" i="101"/>
  <c r="J20" i="101"/>
  <c r="R27" i="101"/>
  <c r="J5" i="102"/>
  <c r="M22" i="102"/>
  <c r="K7" i="102"/>
  <c r="J9" i="102"/>
  <c r="K11" i="102"/>
  <c r="J13" i="102"/>
  <c r="J16" i="102"/>
  <c r="J17" i="102"/>
  <c r="J20" i="102"/>
  <c r="N27" i="102"/>
  <c r="K5" i="103"/>
  <c r="O26" i="103"/>
  <c r="R27" i="103"/>
  <c r="J4" i="104"/>
  <c r="J5" i="104"/>
  <c r="M22" i="104"/>
  <c r="J8" i="104"/>
  <c r="J9" i="104"/>
  <c r="J12" i="104"/>
  <c r="J13" i="104"/>
  <c r="J16" i="104"/>
  <c r="J17" i="104"/>
  <c r="J20" i="104"/>
  <c r="R27" i="104"/>
  <c r="J4" i="105"/>
  <c r="J5" i="105"/>
  <c r="M22" i="105"/>
  <c r="J8" i="105"/>
  <c r="J9" i="105"/>
  <c r="J12" i="105"/>
  <c r="J13" i="105"/>
  <c r="J16" i="105"/>
  <c r="J17" i="105"/>
  <c r="J20" i="105"/>
  <c r="P26" i="105"/>
  <c r="K4" i="101"/>
  <c r="K22" i="101" s="1"/>
  <c r="K27" i="101" s="1"/>
  <c r="J4" i="101"/>
  <c r="M22" i="100"/>
  <c r="O26" i="98"/>
  <c r="R27" i="98"/>
  <c r="K4" i="99"/>
  <c r="K22" i="99" s="1"/>
  <c r="K25" i="99" s="1"/>
  <c r="J4" i="99"/>
  <c r="L22" i="98"/>
  <c r="L25" i="98" s="1"/>
  <c r="K22" i="98"/>
  <c r="K4" i="97"/>
  <c r="K5" i="97"/>
  <c r="K6" i="97"/>
  <c r="L22" i="97"/>
  <c r="L27" i="97" s="1"/>
  <c r="L27" i="105"/>
  <c r="L25" i="105"/>
  <c r="L26" i="105"/>
  <c r="K22" i="105"/>
  <c r="M27" i="105"/>
  <c r="M26" i="105"/>
  <c r="M25" i="105"/>
  <c r="J6" i="105"/>
  <c r="J10" i="105"/>
  <c r="J14" i="105"/>
  <c r="J18" i="105"/>
  <c r="Q25" i="105"/>
  <c r="O27" i="105"/>
  <c r="J7" i="105"/>
  <c r="J11" i="105"/>
  <c r="J15" i="105"/>
  <c r="J19" i="105"/>
  <c r="N25" i="105"/>
  <c r="R25" i="105"/>
  <c r="Q26" i="105"/>
  <c r="M27" i="104"/>
  <c r="M26" i="104"/>
  <c r="M25" i="104"/>
  <c r="L27" i="104"/>
  <c r="L26" i="104"/>
  <c r="L25" i="104"/>
  <c r="K25" i="104"/>
  <c r="K27" i="104"/>
  <c r="K26" i="104"/>
  <c r="J6" i="104"/>
  <c r="J10" i="104"/>
  <c r="J14" i="104"/>
  <c r="J18" i="104"/>
  <c r="Q25" i="104"/>
  <c r="J7" i="104"/>
  <c r="J11" i="104"/>
  <c r="J15" i="104"/>
  <c r="J19" i="104"/>
  <c r="N25" i="104"/>
  <c r="R25" i="104"/>
  <c r="Q26" i="104"/>
  <c r="M27" i="103"/>
  <c r="M26" i="103"/>
  <c r="M25" i="103"/>
  <c r="L27" i="103"/>
  <c r="L25" i="103"/>
  <c r="L26" i="103"/>
  <c r="J6" i="103"/>
  <c r="J10" i="103"/>
  <c r="J14" i="103"/>
  <c r="J18" i="103"/>
  <c r="Q25" i="103"/>
  <c r="J7" i="103"/>
  <c r="J11" i="103"/>
  <c r="J15" i="103"/>
  <c r="J19" i="103"/>
  <c r="N25" i="103"/>
  <c r="R25" i="103"/>
  <c r="Q26" i="103"/>
  <c r="M27" i="102"/>
  <c r="M26" i="102"/>
  <c r="M25" i="102"/>
  <c r="L27" i="102"/>
  <c r="L25" i="102"/>
  <c r="L26" i="102"/>
  <c r="K22" i="102"/>
  <c r="J6" i="102"/>
  <c r="J10" i="102"/>
  <c r="J14" i="102"/>
  <c r="J18" i="102"/>
  <c r="Q25" i="102"/>
  <c r="P26" i="102"/>
  <c r="O27" i="102"/>
  <c r="J15" i="102"/>
  <c r="J22" i="102" s="1"/>
  <c r="J19" i="102"/>
  <c r="N25" i="102"/>
  <c r="R25" i="102"/>
  <c r="Q26" i="102"/>
  <c r="M27" i="101"/>
  <c r="M26" i="101"/>
  <c r="M25" i="101"/>
  <c r="L27" i="101"/>
  <c r="L25" i="101"/>
  <c r="L26" i="101"/>
  <c r="K25" i="101"/>
  <c r="K26" i="101"/>
  <c r="J6" i="101"/>
  <c r="J10" i="101"/>
  <c r="J14" i="101"/>
  <c r="J18" i="101"/>
  <c r="Q25" i="101"/>
  <c r="J7" i="101"/>
  <c r="J11" i="101"/>
  <c r="J15" i="101"/>
  <c r="J19" i="101"/>
  <c r="N25" i="101"/>
  <c r="R25" i="101"/>
  <c r="Q26" i="101"/>
  <c r="M27" i="100"/>
  <c r="M26" i="100"/>
  <c r="M25" i="100"/>
  <c r="L27" i="100"/>
  <c r="L25" i="100"/>
  <c r="L26" i="100"/>
  <c r="J6" i="100"/>
  <c r="J10" i="100"/>
  <c r="J14" i="100"/>
  <c r="J18" i="100"/>
  <c r="Q25" i="100"/>
  <c r="P26" i="100"/>
  <c r="O27" i="100"/>
  <c r="J7" i="100"/>
  <c r="J11" i="100"/>
  <c r="J15" i="100"/>
  <c r="J19" i="100"/>
  <c r="Q26" i="100"/>
  <c r="M27" i="99"/>
  <c r="M26" i="99"/>
  <c r="M25" i="99"/>
  <c r="L27" i="99"/>
  <c r="L26" i="99"/>
  <c r="L25" i="99"/>
  <c r="K26" i="99"/>
  <c r="K27" i="99"/>
  <c r="J6" i="99"/>
  <c r="J10" i="99"/>
  <c r="J14" i="99"/>
  <c r="J18" i="99"/>
  <c r="Q25" i="99"/>
  <c r="P26" i="99"/>
  <c r="O27" i="99"/>
  <c r="J7" i="99"/>
  <c r="J11" i="99"/>
  <c r="J15" i="99"/>
  <c r="J19" i="99"/>
  <c r="N25" i="99"/>
  <c r="R25" i="99"/>
  <c r="Q26" i="99"/>
  <c r="M27" i="98"/>
  <c r="M26" i="98"/>
  <c r="M25" i="98"/>
  <c r="L27" i="98"/>
  <c r="L26" i="98"/>
  <c r="J22" i="98"/>
  <c r="Q25" i="98"/>
  <c r="P26" i="98"/>
  <c r="O27" i="98"/>
  <c r="N25" i="98"/>
  <c r="R25" i="98"/>
  <c r="Q26" i="98"/>
  <c r="M26" i="97"/>
  <c r="M25" i="97"/>
  <c r="L26" i="97"/>
  <c r="J6" i="97"/>
  <c r="J10" i="97"/>
  <c r="J14" i="97"/>
  <c r="J18" i="97"/>
  <c r="Q25" i="97"/>
  <c r="J7" i="97"/>
  <c r="J11" i="97"/>
  <c r="J15" i="97"/>
  <c r="J19" i="97"/>
  <c r="N25" i="97"/>
  <c r="R25" i="97"/>
  <c r="Q26" i="97"/>
  <c r="E257" i="77"/>
  <c r="H257" i="77" s="1"/>
  <c r="H256" i="77"/>
  <c r="E256" i="77"/>
  <c r="E255" i="77"/>
  <c r="H255" i="77" s="1"/>
  <c r="E254" i="77"/>
  <c r="H254" i="77" s="1"/>
  <c r="E253" i="77"/>
  <c r="H253" i="77" s="1"/>
  <c r="E252" i="77"/>
  <c r="H252" i="77" s="1"/>
  <c r="E251" i="77"/>
  <c r="H251" i="77" s="1"/>
  <c r="E250" i="77"/>
  <c r="E249" i="77"/>
  <c r="E248" i="77"/>
  <c r="E247" i="77"/>
  <c r="E246" i="77"/>
  <c r="H245" i="77"/>
  <c r="E245" i="77"/>
  <c r="H244" i="77"/>
  <c r="E244" i="77"/>
  <c r="H243" i="77"/>
  <c r="E243" i="77"/>
  <c r="E242" i="77"/>
  <c r="H242" i="77" s="1"/>
  <c r="E241" i="77"/>
  <c r="H241" i="77" s="1"/>
  <c r="E240" i="77"/>
  <c r="H240" i="77" s="1"/>
  <c r="E239" i="77"/>
  <c r="H239" i="77" s="1"/>
  <c r="E238" i="77"/>
  <c r="H238" i="77" s="1"/>
  <c r="H237" i="77"/>
  <c r="E237" i="77"/>
  <c r="H236" i="77"/>
  <c r="E236" i="77"/>
  <c r="H235" i="77"/>
  <c r="E235" i="77"/>
  <c r="H234" i="77"/>
  <c r="E234" i="77"/>
  <c r="H233" i="77"/>
  <c r="E233" i="77"/>
  <c r="E232" i="77"/>
  <c r="H232" i="77" s="1"/>
  <c r="H231" i="77"/>
  <c r="E231" i="77"/>
  <c r="E230" i="77"/>
  <c r="H230" i="77" s="1"/>
  <c r="H229" i="77"/>
  <c r="E229" i="77"/>
  <c r="H228" i="77"/>
  <c r="E228" i="77"/>
  <c r="H227" i="77"/>
  <c r="E227" i="77"/>
  <c r="E226" i="77"/>
  <c r="H226" i="77" s="1"/>
  <c r="E225" i="77"/>
  <c r="H225" i="77" s="1"/>
  <c r="E224" i="77"/>
  <c r="H224" i="77" s="1"/>
  <c r="H223" i="77"/>
  <c r="E223" i="77"/>
  <c r="E222" i="77"/>
  <c r="H222" i="77" s="1"/>
  <c r="H221" i="77"/>
  <c r="E221" i="77"/>
  <c r="H220" i="77"/>
  <c r="E220" i="77"/>
  <c r="E219" i="77"/>
  <c r="H219" i="77" s="1"/>
  <c r="E218" i="77"/>
  <c r="H218" i="77" s="1"/>
  <c r="H217" i="77"/>
  <c r="E217" i="77"/>
  <c r="H216" i="77"/>
  <c r="E216" i="77"/>
  <c r="H215" i="77"/>
  <c r="E215" i="77"/>
  <c r="E214" i="77"/>
  <c r="H214" i="77" s="1"/>
  <c r="E213" i="77"/>
  <c r="H213" i="77" s="1"/>
  <c r="H212" i="77"/>
  <c r="E212" i="77"/>
  <c r="H211" i="77"/>
  <c r="E211" i="77"/>
  <c r="E210" i="77"/>
  <c r="H210" i="77" s="1"/>
  <c r="H209" i="77"/>
  <c r="E209" i="77"/>
  <c r="E208" i="77"/>
  <c r="H208" i="77" s="1"/>
  <c r="E207" i="77"/>
  <c r="H207" i="77" s="1"/>
  <c r="E205" i="77"/>
  <c r="H205" i="77" s="1"/>
  <c r="H204" i="77"/>
  <c r="E204" i="77"/>
  <c r="E203" i="77"/>
  <c r="H203" i="77" s="1"/>
  <c r="E202" i="77"/>
  <c r="H202" i="77" s="1"/>
  <c r="E201" i="77"/>
  <c r="H201" i="77" s="1"/>
  <c r="H199" i="77"/>
  <c r="E199" i="77"/>
  <c r="E198" i="77"/>
  <c r="H198" i="77" s="1"/>
  <c r="E197" i="77"/>
  <c r="H197" i="77" s="1"/>
  <c r="E196" i="77"/>
  <c r="H196" i="77" s="1"/>
  <c r="H195" i="77"/>
  <c r="E195" i="77"/>
  <c r="H194" i="77"/>
  <c r="E194" i="77"/>
  <c r="H193" i="77"/>
  <c r="E193" i="77"/>
  <c r="E191" i="77"/>
  <c r="H190" i="77"/>
  <c r="E190" i="77"/>
  <c r="E189" i="77"/>
  <c r="H189" i="77" s="1"/>
  <c r="E188" i="77"/>
  <c r="H188" i="77" s="1"/>
  <c r="E187" i="77"/>
  <c r="H187" i="77" s="1"/>
  <c r="E186" i="77"/>
  <c r="H186" i="77" s="1"/>
  <c r="E185" i="77"/>
  <c r="H185" i="77" s="1"/>
  <c r="E184" i="77"/>
  <c r="H184" i="77" s="1"/>
  <c r="E183" i="77"/>
  <c r="H183" i="77" s="1"/>
  <c r="H182" i="77"/>
  <c r="E182" i="77"/>
  <c r="E181" i="77"/>
  <c r="H181" i="77" s="1"/>
  <c r="E180" i="77"/>
  <c r="H180" i="77" s="1"/>
  <c r="H179" i="77"/>
  <c r="E179" i="77"/>
  <c r="H177" i="77"/>
  <c r="E177" i="77"/>
  <c r="E176" i="77"/>
  <c r="H176" i="77" s="1"/>
  <c r="E175" i="77"/>
  <c r="H175" i="77" s="1"/>
  <c r="E174" i="77"/>
  <c r="H174" i="77" s="1"/>
  <c r="E172" i="77"/>
  <c r="H172" i="77" s="1"/>
  <c r="E169" i="77"/>
  <c r="H169" i="77" s="1"/>
  <c r="E168" i="77"/>
  <c r="H168" i="77" s="1"/>
  <c r="H167" i="77"/>
  <c r="E167" i="77"/>
  <c r="H166" i="77"/>
  <c r="E166" i="77"/>
  <c r="E165" i="77"/>
  <c r="H165" i="77" s="1"/>
  <c r="E164" i="77"/>
  <c r="H163" i="77"/>
  <c r="E163" i="77"/>
  <c r="H162" i="77"/>
  <c r="E162" i="77"/>
  <c r="H161" i="77"/>
  <c r="E161" i="77"/>
  <c r="E160" i="77"/>
  <c r="H160" i="77" s="1"/>
  <c r="E159" i="77"/>
  <c r="H159" i="77" s="1"/>
  <c r="E158" i="77"/>
  <c r="H158" i="77" s="1"/>
  <c r="H157" i="77"/>
  <c r="E157" i="77"/>
  <c r="H155" i="77"/>
  <c r="E155" i="77"/>
  <c r="H154" i="77"/>
  <c r="E154" i="77"/>
  <c r="E153" i="77"/>
  <c r="H153" i="77" s="1"/>
  <c r="H150" i="77"/>
  <c r="E150" i="77"/>
  <c r="H149" i="77"/>
  <c r="E149" i="77"/>
  <c r="H148" i="77"/>
  <c r="E148" i="77"/>
  <c r="H147" i="77"/>
  <c r="E147" i="77"/>
  <c r="H146" i="77"/>
  <c r="E146" i="77"/>
  <c r="H145" i="77"/>
  <c r="E145" i="77"/>
  <c r="H144" i="77"/>
  <c r="E144" i="77"/>
  <c r="H143" i="77"/>
  <c r="E143" i="77"/>
  <c r="H142" i="77"/>
  <c r="E142" i="77"/>
  <c r="H141" i="77"/>
  <c r="E141" i="77"/>
  <c r="E140" i="77"/>
  <c r="E139" i="77"/>
  <c r="H139" i="77" s="1"/>
  <c r="E133" i="77"/>
  <c r="H132" i="77"/>
  <c r="E132" i="77"/>
  <c r="E131" i="77"/>
  <c r="H131" i="77" s="1"/>
  <c r="H130" i="77"/>
  <c r="E130" i="77"/>
  <c r="H129" i="77"/>
  <c r="E129" i="77"/>
  <c r="E128" i="77"/>
  <c r="H128" i="77" s="1"/>
  <c r="H127" i="77"/>
  <c r="E127" i="77"/>
  <c r="H126" i="77"/>
  <c r="E126" i="77"/>
  <c r="E125" i="77"/>
  <c r="H125" i="77" s="1"/>
  <c r="H124" i="77"/>
  <c r="E124" i="77"/>
  <c r="H123" i="77"/>
  <c r="E123" i="77"/>
  <c r="H122" i="77"/>
  <c r="E122" i="77"/>
  <c r="H121" i="77"/>
  <c r="E121" i="77"/>
  <c r="H120" i="77"/>
  <c r="E120" i="77"/>
  <c r="E119" i="77"/>
  <c r="H119" i="77" s="1"/>
  <c r="H117" i="77"/>
  <c r="E117" i="77"/>
  <c r="E116" i="77"/>
  <c r="H116" i="77" s="1"/>
  <c r="H114" i="77"/>
  <c r="E114" i="77"/>
  <c r="H110" i="77"/>
  <c r="H109" i="77"/>
  <c r="E109" i="77"/>
  <c r="H108" i="77"/>
  <c r="E108" i="77"/>
  <c r="H107" i="77"/>
  <c r="E107" i="77"/>
  <c r="C104" i="77"/>
  <c r="E104" i="77" s="1"/>
  <c r="H104" i="77" s="1"/>
  <c r="H103" i="77"/>
  <c r="E103" i="77"/>
  <c r="H102" i="77"/>
  <c r="E102" i="77"/>
  <c r="H101" i="77"/>
  <c r="E101" i="77"/>
  <c r="E100" i="77"/>
  <c r="H100" i="77" s="1"/>
  <c r="H99" i="77"/>
  <c r="E99" i="77"/>
  <c r="H98" i="77"/>
  <c r="E98" i="77"/>
  <c r="H95" i="77"/>
  <c r="E94" i="77"/>
  <c r="H94" i="77" s="1"/>
  <c r="H93" i="77"/>
  <c r="E93" i="77"/>
  <c r="H92" i="77"/>
  <c r="E92" i="77"/>
  <c r="H91" i="77"/>
  <c r="E91" i="77"/>
  <c r="H90" i="77"/>
  <c r="E90" i="77" s="1"/>
  <c r="H89" i="77"/>
  <c r="E89" i="77"/>
  <c r="H88" i="77"/>
  <c r="E88" i="77"/>
  <c r="H87" i="77"/>
  <c r="E87" i="77"/>
  <c r="H86" i="77"/>
  <c r="E86" i="77"/>
  <c r="H85" i="77"/>
  <c r="E85" i="77"/>
  <c r="H84" i="77"/>
  <c r="E84" i="77"/>
  <c r="H83" i="77"/>
  <c r="E83" i="77"/>
  <c r="H82" i="77"/>
  <c r="E82" i="77"/>
  <c r="H81" i="77"/>
  <c r="E81" i="77" s="1"/>
  <c r="H80" i="77"/>
  <c r="E80" i="77"/>
  <c r="H79" i="77"/>
  <c r="E79" i="77"/>
  <c r="H78" i="77"/>
  <c r="E78" i="77"/>
  <c r="E77" i="77"/>
  <c r="E76" i="77"/>
  <c r="H75" i="77"/>
  <c r="E75" i="77"/>
  <c r="H74" i="77"/>
  <c r="E74" i="77"/>
  <c r="H73" i="77"/>
  <c r="E73" i="77"/>
  <c r="H72" i="77"/>
  <c r="E72" i="77"/>
  <c r="H71" i="77"/>
  <c r="E71" i="77"/>
  <c r="H70" i="77"/>
  <c r="E70" i="77"/>
  <c r="H69" i="77"/>
  <c r="E69" i="77"/>
  <c r="E68" i="77"/>
  <c r="H68" i="77" s="1"/>
  <c r="H67" i="77"/>
  <c r="E67" i="77"/>
  <c r="E66" i="77"/>
  <c r="H66" i="77" s="1"/>
  <c r="E65" i="77"/>
  <c r="H65" i="77" s="1"/>
  <c r="H64" i="77"/>
  <c r="E64" i="77"/>
  <c r="C64" i="77"/>
  <c r="E63" i="77"/>
  <c r="H63" i="77" s="1"/>
  <c r="H62" i="77"/>
  <c r="E62" i="77"/>
  <c r="E61" i="77"/>
  <c r="E60" i="77"/>
  <c r="H60" i="77" s="1"/>
  <c r="E59" i="77"/>
  <c r="H59" i="77" s="1"/>
  <c r="H58" i="77"/>
  <c r="E58" i="77"/>
  <c r="E57" i="77"/>
  <c r="H57" i="77" s="1"/>
  <c r="H56" i="77"/>
  <c r="E56" i="77"/>
  <c r="H55" i="77"/>
  <c r="E55" i="77" s="1"/>
  <c r="H54" i="77"/>
  <c r="E54" i="77"/>
  <c r="H53" i="77"/>
  <c r="E53" i="77"/>
  <c r="H52" i="77"/>
  <c r="E52" i="77"/>
  <c r="E51" i="77"/>
  <c r="E50" i="77"/>
  <c r="H50" i="77" s="1"/>
  <c r="H49" i="77"/>
  <c r="E49" i="77"/>
  <c r="H48" i="77"/>
  <c r="E48" i="77"/>
  <c r="H47" i="77"/>
  <c r="E47" i="77"/>
  <c r="H46" i="77"/>
  <c r="E46" i="77"/>
  <c r="H45" i="77"/>
  <c r="E45" i="77"/>
  <c r="H44" i="77"/>
  <c r="E44" i="77"/>
  <c r="E43" i="77"/>
  <c r="H42" i="77"/>
  <c r="E42" i="77"/>
  <c r="H39" i="77"/>
  <c r="E39" i="77"/>
  <c r="E38" i="77"/>
  <c r="H38" i="77" s="1"/>
  <c r="H37" i="77"/>
  <c r="E37" i="77"/>
  <c r="E36" i="77"/>
  <c r="H36" i="77" s="1"/>
  <c r="H35" i="77"/>
  <c r="E35" i="77"/>
  <c r="E34" i="77"/>
  <c r="H34" i="77" s="1"/>
  <c r="E33" i="77"/>
  <c r="H33" i="77" s="1"/>
  <c r="H32" i="77"/>
  <c r="E32" i="77"/>
  <c r="E31" i="77"/>
  <c r="H31" i="77" s="1"/>
  <c r="H30" i="77"/>
  <c r="E30" i="77"/>
  <c r="H29" i="77"/>
  <c r="E29" i="77"/>
  <c r="H28" i="77"/>
  <c r="E28" i="77"/>
  <c r="E27" i="77"/>
  <c r="H27" i="77" s="1"/>
  <c r="E26" i="77"/>
  <c r="H26" i="77" s="1"/>
  <c r="E24" i="77"/>
  <c r="H24" i="77" s="1"/>
  <c r="E23" i="77"/>
  <c r="H23" i="77" s="1"/>
  <c r="E22" i="77"/>
  <c r="H22" i="77" s="1"/>
  <c r="E21" i="77"/>
  <c r="H21" i="77" s="1"/>
  <c r="E20" i="77"/>
  <c r="H20" i="77" s="1"/>
  <c r="E19" i="77"/>
  <c r="H19" i="77" s="1"/>
  <c r="E18" i="77"/>
  <c r="H18" i="77" s="1"/>
  <c r="E17" i="77"/>
  <c r="H17" i="77" s="1"/>
  <c r="H16" i="77"/>
  <c r="E16" i="77"/>
  <c r="H15" i="77"/>
  <c r="E15" i="77"/>
  <c r="H14" i="77"/>
  <c r="E14" i="77"/>
  <c r="H13" i="77"/>
  <c r="E13" i="77"/>
  <c r="H12" i="77"/>
  <c r="E12" i="77"/>
  <c r="H11" i="77"/>
  <c r="E11" i="77"/>
  <c r="H10" i="77"/>
  <c r="E10" i="77"/>
  <c r="H9" i="77"/>
  <c r="E9" i="77"/>
  <c r="H8" i="77"/>
  <c r="E8" i="77"/>
  <c r="L25" i="97" l="1"/>
  <c r="J22" i="101"/>
  <c r="J22" i="104"/>
  <c r="K22" i="103"/>
  <c r="J22" i="103"/>
  <c r="J22" i="105"/>
  <c r="K22" i="100"/>
  <c r="J22" i="97"/>
  <c r="J25" i="97" s="1"/>
  <c r="J22" i="99"/>
  <c r="J22" i="100"/>
  <c r="K22" i="97"/>
  <c r="K26" i="97" s="1"/>
  <c r="K25" i="98"/>
  <c r="K26" i="98"/>
  <c r="K27" i="98"/>
  <c r="K27" i="97"/>
  <c r="K25" i="97"/>
  <c r="J26" i="105"/>
  <c r="J27" i="105"/>
  <c r="J25" i="105"/>
  <c r="K25" i="105"/>
  <c r="K26" i="105"/>
  <c r="K27" i="105"/>
  <c r="J26" i="104"/>
  <c r="J25" i="104"/>
  <c r="J27" i="104"/>
  <c r="J26" i="103"/>
  <c r="J25" i="103"/>
  <c r="J27" i="103"/>
  <c r="J26" i="102"/>
  <c r="J25" i="102"/>
  <c r="J27" i="102"/>
  <c r="K25" i="102"/>
  <c r="K26" i="102"/>
  <c r="K27" i="102"/>
  <c r="J26" i="101"/>
  <c r="J25" i="101"/>
  <c r="J27" i="101"/>
  <c r="J26" i="100"/>
  <c r="J25" i="100"/>
  <c r="J27" i="100"/>
  <c r="J26" i="99"/>
  <c r="J25" i="99"/>
  <c r="J27" i="99"/>
  <c r="J26" i="98"/>
  <c r="J25" i="98"/>
  <c r="J27" i="98"/>
  <c r="J26" i="97"/>
  <c r="J27" i="97" l="1"/>
  <c r="K26" i="103"/>
  <c r="K27" i="103"/>
  <c r="K25" i="103"/>
  <c r="K27" i="100"/>
  <c r="K25" i="100"/>
  <c r="K26" i="100"/>
  <c r="A12" i="87"/>
  <c r="A11" i="87"/>
  <c r="A10" i="87"/>
  <c r="H7" i="87"/>
  <c r="H16" i="87" s="1"/>
  <c r="G7" i="87"/>
  <c r="G16" i="87" s="1"/>
  <c r="F7" i="87"/>
  <c r="F16" i="87" s="1"/>
  <c r="E7" i="87"/>
  <c r="E16" i="87" s="1"/>
  <c r="D7" i="87"/>
  <c r="D16" i="87" s="1"/>
  <c r="C7" i="87"/>
  <c r="C16" i="87" s="1"/>
  <c r="B7" i="87"/>
  <c r="B16" i="87" s="1"/>
  <c r="H6" i="87"/>
  <c r="H15" i="87" s="1"/>
  <c r="G6" i="87"/>
  <c r="G15" i="87" s="1"/>
  <c r="F6" i="87"/>
  <c r="F15" i="87" s="1"/>
  <c r="E6" i="87"/>
  <c r="E15" i="87" s="1"/>
  <c r="D6" i="87"/>
  <c r="D15" i="87" s="1"/>
  <c r="C6" i="87"/>
  <c r="C15" i="87" s="1"/>
  <c r="B6" i="87"/>
  <c r="B15" i="87" s="1"/>
  <c r="H5" i="87"/>
  <c r="H14" i="87" s="1"/>
  <c r="G5" i="87"/>
  <c r="G14" i="87" s="1"/>
  <c r="F5" i="87"/>
  <c r="F14" i="87" s="1"/>
  <c r="E5" i="87"/>
  <c r="E14" i="87" s="1"/>
  <c r="D5" i="87"/>
  <c r="D14" i="87" s="1"/>
  <c r="C5" i="87"/>
  <c r="C14" i="87" s="1"/>
  <c r="B5" i="87"/>
  <c r="B14" i="87" s="1"/>
  <c r="F18" i="87" l="1"/>
  <c r="F19" i="87" s="1"/>
  <c r="B17" i="87"/>
  <c r="B19" i="87" s="1"/>
  <c r="G18" i="87"/>
  <c r="G19" i="87" s="1"/>
  <c r="D18" i="87"/>
  <c r="D19" i="87" s="1"/>
  <c r="H18" i="87"/>
  <c r="H19" i="87" s="1"/>
  <c r="E18" i="87"/>
  <c r="E19" i="87" s="1"/>
  <c r="B18" i="87" l="1"/>
  <c r="B21" i="87" s="1"/>
  <c r="A11" i="5" l="1"/>
  <c r="A12" i="5"/>
  <c r="A10" i="5"/>
  <c r="N22" i="16"/>
  <c r="N25" i="16" s="1"/>
  <c r="F5" i="5" s="1"/>
  <c r="F14" i="5" s="1"/>
  <c r="O22" i="16"/>
  <c r="O26" i="16" s="1"/>
  <c r="G6" i="5" s="1"/>
  <c r="G15" i="5" s="1"/>
  <c r="P22" i="16"/>
  <c r="P25" i="16" s="1"/>
  <c r="Q22" i="16"/>
  <c r="Q25" i="16" s="1"/>
  <c r="R22" i="16"/>
  <c r="R25" i="16" s="1"/>
  <c r="P26" i="16"/>
  <c r="B1" i="16"/>
  <c r="A56" i="16"/>
  <c r="A57" i="16"/>
  <c r="H21" i="16"/>
  <c r="H22" i="16" s="1"/>
  <c r="H5" i="5" l="1"/>
  <c r="H14" i="5" s="1"/>
  <c r="R26" i="16"/>
  <c r="Q27" i="16"/>
  <c r="O27" i="16"/>
  <c r="G7" i="5" s="1"/>
  <c r="G16" i="5" s="1"/>
  <c r="O25" i="16"/>
  <c r="G5" i="5" s="1"/>
  <c r="G14" i="5" s="1"/>
  <c r="A58" i="16"/>
  <c r="M22" i="16"/>
  <c r="M26" i="16" s="1"/>
  <c r="E6" i="5" s="1"/>
  <c r="E15" i="5" s="1"/>
  <c r="N26" i="16"/>
  <c r="F6" i="5" s="1"/>
  <c r="F15" i="5" s="1"/>
  <c r="R27" i="16"/>
  <c r="P27" i="16"/>
  <c r="Q26" i="16"/>
  <c r="H6" i="5" s="1"/>
  <c r="H15" i="5" s="1"/>
  <c r="N27" i="16"/>
  <c r="F7" i="5" s="1"/>
  <c r="F16" i="5" l="1"/>
  <c r="F18" i="5" s="1"/>
  <c r="F19" i="5" s="1"/>
  <c r="G18" i="5"/>
  <c r="G19" i="5" s="1"/>
  <c r="H7" i="5"/>
  <c r="H16" i="5" s="1"/>
  <c r="M27" i="16"/>
  <c r="E7" i="5" s="1"/>
  <c r="E16" i="5" s="1"/>
  <c r="M25" i="16"/>
  <c r="E5" i="5" s="1"/>
  <c r="E14" i="5" s="1"/>
  <c r="L22" i="16"/>
  <c r="L25" i="16" s="1"/>
  <c r="D5" i="5" s="1"/>
  <c r="D14" i="5" s="1"/>
  <c r="H18" i="5" l="1"/>
  <c r="H19" i="5" s="1"/>
  <c r="E18" i="5"/>
  <c r="E19" i="5" s="1"/>
  <c r="K22" i="16"/>
  <c r="K25" i="16" s="1"/>
  <c r="C5" i="5" s="1"/>
  <c r="C14" i="5" s="1"/>
  <c r="J22" i="16"/>
  <c r="J25" i="16" s="1"/>
  <c r="B5" i="5" s="1"/>
  <c r="B14" i="5" s="1"/>
  <c r="L27" i="16"/>
  <c r="D7" i="5" s="1"/>
  <c r="D16" i="5" s="1"/>
  <c r="L26" i="16"/>
  <c r="D6" i="5" s="1"/>
  <c r="D15" i="5" s="1"/>
  <c r="D18" i="5" l="1"/>
  <c r="D19" i="5" s="1"/>
  <c r="J27" i="16"/>
  <c r="B7" i="5" s="1"/>
  <c r="B16" i="5" s="1"/>
  <c r="K26" i="16"/>
  <c r="C6" i="5" s="1"/>
  <c r="C15" i="5" s="1"/>
  <c r="K27" i="16"/>
  <c r="C7" i="5" s="1"/>
  <c r="C16" i="5" s="1"/>
  <c r="J26" i="16"/>
  <c r="B6" i="5" s="1"/>
  <c r="B15" i="5" s="1"/>
  <c r="B17" i="5" l="1"/>
  <c r="B19" i="5" s="1"/>
  <c r="B18" i="5" l="1"/>
  <c r="B21" i="5" s="1"/>
</calcChain>
</file>

<file path=xl/sharedStrings.xml><?xml version="1.0" encoding="utf-8"?>
<sst xmlns="http://schemas.openxmlformats.org/spreadsheetml/2006/main" count="1312" uniqueCount="362">
  <si>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</si>
  <si>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</si>
  <si>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</si>
  <si>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</si>
  <si>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</si>
  <si>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</si>
  <si>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</si>
  <si>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</si>
  <si>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</si>
  <si>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</si>
  <si>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</si>
  <si>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</si>
  <si>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</si>
  <si>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</si>
  <si>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</si>
  <si>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</si>
  <si>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</si>
  <si>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</si>
  <si>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</si>
  <si>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</si>
  <si>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</si>
  <si>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</si>
  <si>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</si>
  <si>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</si>
  <si>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</si>
  <si>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</si>
  <si>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</si>
  <si>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</si>
  <si>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</si>
  <si>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</si>
  <si>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</si>
  <si>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</si>
  <si>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</si>
  <si>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</si>
  <si>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</si>
  <si>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</si>
  <si>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</si>
  <si>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</si>
  <si>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</si>
  <si>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</si>
  <si>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</si>
  <si>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</si>
  <si>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</si>
  <si>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</si>
  <si>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</si>
  <si>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</si>
  <si>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</si>
  <si>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</si>
  <si>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</si>
  <si>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</si>
  <si>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</si>
  <si>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</si>
  <si>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</si>
  <si>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</si>
  <si>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</si>
  <si>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</si>
  <si>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</si>
  <si>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</si>
  <si>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</si>
  <si>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</si>
  <si>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</si>
  <si>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</si>
  <si>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</si>
  <si>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</si>
  <si>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</si>
  <si>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</si>
  <si>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</si>
  <si>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</si>
  <si>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</si>
  <si>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</si>
  <si>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</si>
  <si>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</si>
  <si>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</si>
  <si>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</si>
  <si>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</si>
  <si>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</si>
  <si>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</si>
  <si>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</si>
  <si>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</si>
  <si>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</si>
  <si>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</si>
  <si>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</si>
  <si>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</si>
  <si>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</si>
  <si>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</si>
  <si>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</si>
  <si>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</si>
  <si>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</si>
  <si>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</si>
  <si>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</si>
  <si>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</si>
  <si>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</si>
  <si>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</si>
  <si>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</si>
  <si>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</si>
  <si>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</si>
  <si>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</si>
  <si>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</si>
  <si>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</si>
  <si>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</si>
  <si>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</si>
  <si>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</si>
  <si>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</si>
  <si>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</si>
  <si>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</si>
  <si>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</si>
  <si>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</si>
  <si>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</si>
  <si>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</si>
  <si>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</si>
  <si>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</si>
  <si>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</si>
  <si>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</si>
  <si>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</si>
  <si>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</si>
  <si>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</si>
  <si>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SUM</t>
  </si>
  <si>
    <r>
      <t>TF</t>
    </r>
    <r>
      <rPr>
        <vertAlign val="subscript"/>
        <sz val="10"/>
        <rFont val="Arial"/>
        <family val="2"/>
      </rPr>
      <t>acute</t>
    </r>
  </si>
  <si>
    <r>
      <t>TF</t>
    </r>
    <r>
      <rPr>
        <vertAlign val="subscript"/>
        <sz val="10"/>
        <rFont val="Arial"/>
        <family val="2"/>
      </rPr>
      <t>chronic</t>
    </r>
  </si>
  <si>
    <r>
      <t>CDV</t>
    </r>
    <r>
      <rPr>
        <vertAlign val="subscript"/>
        <sz val="10"/>
        <rFont val="Arial"/>
        <family val="2"/>
      </rPr>
      <t>acute</t>
    </r>
  </si>
  <si>
    <r>
      <t>CDV</t>
    </r>
    <r>
      <rPr>
        <vertAlign val="subscript"/>
        <sz val="10"/>
        <rFont val="Arial"/>
        <family val="2"/>
      </rPr>
      <t>chronic</t>
    </r>
  </si>
  <si>
    <t>anNBO</t>
  </si>
  <si>
    <t>[l]</t>
  </si>
  <si>
    <t>[g]</t>
  </si>
  <si>
    <t>CDVchronic</t>
  </si>
  <si>
    <t>g/kg</t>
  </si>
  <si>
    <t>Medium soiled textiles</t>
  </si>
  <si>
    <t>Maximum recommended dossages</t>
  </si>
  <si>
    <t>Light soiled textiles</t>
  </si>
  <si>
    <t>Heavy soiled textiles</t>
  </si>
  <si>
    <t>CDVacute</t>
  </si>
  <si>
    <t>Light</t>
  </si>
  <si>
    <t>Medium</t>
  </si>
  <si>
    <t>Result</t>
  </si>
  <si>
    <t>Heavy</t>
  </si>
  <si>
    <t>Requirements</t>
  </si>
  <si>
    <t>Conclusion</t>
  </si>
  <si>
    <t>aNBO</t>
  </si>
  <si>
    <t>Phosphonates/   Phosphonic acid</t>
  </si>
  <si>
    <t>tot-P</t>
  </si>
  <si>
    <t>Weighted [g]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</si>
  <si>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</si>
  <si>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</si>
  <si>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</si>
  <si>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</si>
  <si>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</si>
  <si>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</si>
  <si>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</si>
  <si>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</si>
  <si>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</si>
  <si>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</si>
  <si>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</si>
  <si>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</si>
  <si>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</si>
  <si>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</si>
  <si>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</si>
  <si>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</si>
  <si>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</si>
  <si>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</si>
  <si>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</si>
  <si>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</si>
  <si>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</si>
  <si>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</si>
  <si>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</si>
  <si>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</si>
  <si>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</si>
  <si>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</si>
  <si>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</si>
  <si>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</si>
  <si>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</si>
  <si>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</si>
  <si>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</si>
  <si>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</si>
  <si>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</si>
  <si>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</si>
  <si>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</si>
  <si>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</si>
  <si>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</si>
  <si>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</si>
  <si>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</si>
  <si>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</si>
  <si>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</si>
  <si>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</si>
  <si>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</si>
  <si>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</si>
  <si>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</si>
  <si>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</si>
  <si>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</si>
  <si>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e-phthaloimidoperoxyhexanoic acid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</si>
  <si>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</si>
  <si>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</si>
  <si>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</si>
  <si>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</si>
  <si>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</si>
  <si>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</si>
  <si>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</si>
  <si>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</si>
  <si>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</si>
  <si>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</si>
  <si>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</si>
  <si>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</si>
  <si>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</si>
  <si>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</si>
  <si>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</si>
  <si>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</si>
  <si>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</si>
  <si>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</si>
  <si>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</si>
  <si>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</si>
  <si>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</si>
  <si>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</si>
  <si>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</si>
  <si>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</si>
  <si>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</si>
  <si>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</si>
  <si>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</si>
  <si>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</si>
  <si>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</si>
  <si>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</si>
  <si>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</si>
  <si>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</si>
  <si>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</si>
  <si>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</si>
  <si>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</si>
  <si>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</si>
  <si>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</si>
  <si>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</si>
  <si>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</si>
  <si>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</si>
  <si>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</si>
  <si>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</si>
  <si>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</si>
  <si>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</si>
  <si>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</si>
  <si>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</si>
  <si>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</si>
  <si>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</si>
  <si>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</si>
  <si>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</si>
  <si>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</si>
  <si>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</si>
  <si>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</si>
  <si>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</si>
  <si>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</si>
  <si>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</si>
  <si>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</si>
  <si>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</si>
  <si>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DID#</t>
  </si>
  <si>
    <t>Active content (%)</t>
  </si>
  <si>
    <t>Raw material trade name</t>
  </si>
  <si>
    <t>Chemical name of ingoing chemical in the raw material</t>
  </si>
  <si>
    <t>Calculation per component</t>
  </si>
  <si>
    <t>DID-no. Ingredient name</t>
  </si>
  <si>
    <t xml:space="preserve">g/g a.i. </t>
  </si>
  <si>
    <t>Total-P (g)</t>
  </si>
  <si>
    <t>Phosphonates/   Phosphonic acid (g)</t>
  </si>
  <si>
    <t>Water</t>
  </si>
  <si>
    <t>H410 (g)</t>
  </si>
  <si>
    <t>H411 (g)</t>
  </si>
  <si>
    <t>H412 (g)</t>
  </si>
  <si>
    <t>g product</t>
  </si>
  <si>
    <t>H410</t>
  </si>
  <si>
    <t>H411</t>
  </si>
  <si>
    <t>H412</t>
  </si>
  <si>
    <t>Exemptions</t>
  </si>
  <si>
    <t>Note that the following exceptions
 apply:</t>
  </si>
  <si>
    <t>* Cumensulphonate (DID# 2540) – the data on the DID list does not agree with that published under the HERA project. 
The following data on cumen-sulphonates can be used for application: aNBO = R and DF = 0.05. Since BCF = 1.41 and logKow = -2.7, cumensulphonates can in accordance with Appendix 2 be exempted from the calculation of anNBO.</t>
  </si>
  <si>
    <t>* Iminodisuccinate (DID# 2555) can be excluded from the calculation of anNBO.</t>
  </si>
  <si>
    <t>Product System Calculation 30-40°C</t>
  </si>
  <si>
    <t>Product System Calculation 40-60°C</t>
  </si>
  <si>
    <t>Hydrogen peroxide (H2O2) – not to be included in calculation of CDV.</t>
  </si>
  <si>
    <t>Peracetic acid (CH3CO3H) – to be included in the calculation as acetic acid.</t>
  </si>
  <si>
    <t>* Because of the degradation of the substances in the wash process, separate rules apply for the following two substances:</t>
  </si>
  <si>
    <t>LC50/ EC50 (*)</t>
  </si>
  <si>
    <t>SF (*) (Acute)</t>
  </si>
  <si>
    <t>TF    (Acute)</t>
  </si>
  <si>
    <t>SF (*) (Chronic)</t>
  </si>
  <si>
    <t>TF    (Chronic)</t>
  </si>
  <si>
    <t xml:space="preserve">C1-C3 alcohols                </t>
  </si>
  <si>
    <t>Detergents Ingredients Database, version 2016</t>
  </si>
  <si>
    <t xml:space="preserve">                                         </t>
  </si>
  <si>
    <t>Leverandør erklæring modtaget (angiv licensnr + virksomhed)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</si>
  <si>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</si>
  <si>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</si>
  <si>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</si>
  <si>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</si>
  <si>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</si>
  <si>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</si>
  <si>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</si>
  <si>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</si>
  <si>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</si>
  <si>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</si>
  <si>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</si>
  <si>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</si>
  <si>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</si>
  <si>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</si>
  <si>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</si>
  <si>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</si>
  <si>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</si>
  <si>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</si>
  <si>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</si>
  <si>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</si>
  <si>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</si>
  <si>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</si>
  <si>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</si>
  <si>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</si>
  <si>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</si>
  <si>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</si>
  <si>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</si>
  <si>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</si>
  <si>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</si>
  <si>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</si>
  <si>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</si>
  <si>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</si>
  <si>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</si>
  <si>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</si>
  <si>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</si>
  <si>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</si>
  <si>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</si>
  <si>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</si>
  <si>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</si>
  <si>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</si>
  <si>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</si>
  <si>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</si>
  <si>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</si>
  <si>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</si>
  <si>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</si>
  <si>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</si>
  <si>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</si>
  <si>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</si>
  <si>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</si>
  <si>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</si>
  <si>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>Ja (506-140 Blumøller)</t>
  </si>
  <si>
    <t xml:space="preserve">Fatty acids, C≥14-C≤22 (even numbered) (Remark: soap is listed in DID 2025)    </t>
  </si>
  <si>
    <t>Fatty acid, C≥6-C≤12 methyl ester</t>
  </si>
  <si>
    <t>JA (526-115 Alpha)</t>
  </si>
  <si>
    <t>Cetyl Alcohol and Cetearyl Alcohol</t>
  </si>
  <si>
    <t xml:space="preserve">Calcium- and sodium chloride </t>
  </si>
  <si>
    <t>Silicon dioxide, quartz          (Insoluble inorganic)</t>
  </si>
  <si>
    <t>Ja, Bilag 4 (517-044 Dalli)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</si>
  <si>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</si>
  <si>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</si>
  <si>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</si>
  <si>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bilag 4 (526-131 Forchem)</t>
  </si>
  <si>
    <t>Ja (506-149 Dalli)</t>
  </si>
  <si>
    <t>Methanesulphonic acid</t>
  </si>
  <si>
    <t>Aloe vera</t>
  </si>
  <si>
    <t>Panthenol</t>
  </si>
  <si>
    <t>Caprylyl glycol</t>
  </si>
  <si>
    <t>Glycerides, C14-18 and C16-18-unsatd. mono-, di- and tri-</t>
  </si>
  <si>
    <t>Non-ionic surfactants (****)</t>
  </si>
  <si>
    <r>
      <t>C8-11 Alcohol, predominately linear, ≤</t>
    </r>
    <r>
      <rPr>
        <sz val="8.1"/>
        <rFont val="Arial"/>
        <family val="2"/>
      </rPr>
      <t>2,5 EO</t>
    </r>
  </si>
  <si>
    <r>
      <t>C8-11 Alcohol, predominately linear, &gt;2,5 - ≤10</t>
    </r>
    <r>
      <rPr>
        <sz val="8.1"/>
        <rFont val="Arial"/>
        <family val="2"/>
      </rPr>
      <t xml:space="preserve"> EO</t>
    </r>
  </si>
  <si>
    <r>
      <t>C8-11 Alcohol, predominately linear, &gt;10</t>
    </r>
    <r>
      <rPr>
        <sz val="8.1"/>
        <rFont val="Arial"/>
        <family val="2"/>
      </rPr>
      <t xml:space="preserve"> EO</t>
    </r>
  </si>
  <si>
    <r>
      <t>C9-11 Alcohol, branched, ≤</t>
    </r>
    <r>
      <rPr>
        <sz val="8.1"/>
        <rFont val="Arial"/>
        <family val="2"/>
      </rPr>
      <t>2,5 EO</t>
    </r>
  </si>
  <si>
    <t>C14-15 Alcohol, predominately linear, ≤ 2,5 EO</t>
  </si>
  <si>
    <r>
      <t>C14-15 Alcohol, predominately linear, &gt;2,5 - ≤10</t>
    </r>
    <r>
      <rPr>
        <sz val="8.1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</si>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</sst>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0_);_(* \(#,##0.00\);_(* &quot;-&quot;??_);_(@_)"/>
    <numFmt numFmtId="166" formatCode="0.000"/>
    <numFmt numFmtId="167" formatCode="0.0"/>
    <numFmt numFmtId="168" formatCode="_(* #,##0_);_(* \(#,##0\);_(* &quot;-&quot;??_);_(@_)"/>
    <numFmt numFmtId="169" formatCode="0.00000"/>
    <numFmt numFmtId="170" formatCode="#,##0.000"/>
    <numFmt numFmtId="171" formatCode="#,##0.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eneva"/>
    </font>
    <font>
      <b/>
      <sz val="10"/>
      <name val="Arial"/>
      <family val="2"/>
    </font>
    <font>
      <b/>
      <sz val="8"/>
      <color indexed="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20"/>
      <color indexed="12"/>
      <name val="Arial"/>
      <family val="2"/>
    </font>
    <font>
      <vertAlign val="subscript"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u/>
      <sz val="9"/>
      <color indexed="12"/>
      <name val="Geneva"/>
    </font>
    <font>
      <sz val="9"/>
      <name val="Geneva"/>
      <family val="2"/>
    </font>
    <font>
      <u/>
      <sz val="9"/>
      <color indexed="12"/>
      <name val="Genev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4.3"/>
      <color theme="10"/>
      <name val="Calibri"/>
      <family val="2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2"/>
      <color theme="1"/>
      <name val="Geneva"/>
    </font>
    <font>
      <sz val="9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Geneva"/>
    </font>
    <font>
      <sz val="9"/>
      <color rgb="FF00B050"/>
      <name val="Geneva"/>
    </font>
    <font>
      <sz val="9"/>
      <name val="Arial"/>
      <family val="2"/>
    </font>
    <font>
      <sz val="8.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9">
      <alignment horizontal="left"/>
    </xf>
    <xf numFmtId="0" fontId="15" fillId="0" borderId="9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5" fillId="0" borderId="0"/>
    <xf numFmtId="0" fontId="1" fillId="0" borderId="0"/>
    <xf numFmtId="0" fontId="8" fillId="0" borderId="0"/>
    <xf numFmtId="0" fontId="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16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0" fontId="4" fillId="0" borderId="0" xfId="0" applyFont="1" applyFill="1" applyBorder="1"/>
    <xf numFmtId="0" fontId="0" fillId="0" borderId="0" xfId="0" applyAlignment="1"/>
    <xf numFmtId="14" fontId="0" fillId="0" borderId="0" xfId="0" applyNumberFormat="1" applyFill="1" applyBorder="1"/>
    <xf numFmtId="165" fontId="8" fillId="2" borderId="8" xfId="1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12" fillId="0" borderId="0" xfId="0" applyFont="1"/>
    <xf numFmtId="0" fontId="8" fillId="0" borderId="0" xfId="0" applyFont="1" applyFill="1" applyBorder="1"/>
    <xf numFmtId="0" fontId="8" fillId="0" borderId="0" xfId="2" applyFont="1" applyFill="1" applyBorder="1" applyAlignment="1" applyProtection="1"/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" fontId="3" fillId="0" borderId="7" xfId="3" applyNumberFormat="1" applyFont="1" applyFill="1" applyBorder="1" applyProtection="1"/>
    <xf numFmtId="0" fontId="0" fillId="3" borderId="0" xfId="0" applyFill="1" applyAlignment="1">
      <alignment horizontal="right"/>
    </xf>
    <xf numFmtId="168" fontId="2" fillId="3" borderId="0" xfId="1" applyNumberFormat="1" applyFill="1" applyBorder="1"/>
    <xf numFmtId="2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2" fillId="4" borderId="10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0" fillId="4" borderId="36" xfId="0" applyFill="1" applyBorder="1"/>
    <xf numFmtId="0" fontId="0" fillId="4" borderId="0" xfId="0" applyFill="1" applyBorder="1"/>
    <xf numFmtId="0" fontId="0" fillId="4" borderId="43" xfId="0" applyFill="1" applyBorder="1"/>
    <xf numFmtId="0" fontId="0" fillId="4" borderId="30" xfId="0" applyFill="1" applyBorder="1"/>
    <xf numFmtId="0" fontId="0" fillId="4" borderId="40" xfId="0" applyFill="1" applyBorder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2" fontId="0" fillId="4" borderId="0" xfId="0" applyNumberFormat="1" applyFill="1" applyAlignment="1">
      <alignment horizontal="right"/>
    </xf>
    <xf numFmtId="165" fontId="8" fillId="4" borderId="30" xfId="1" applyFont="1" applyFill="1" applyBorder="1" applyAlignment="1">
      <alignment horizontal="right"/>
    </xf>
    <xf numFmtId="168" fontId="2" fillId="4" borderId="30" xfId="1" applyNumberFormat="1" applyFill="1" applyBorder="1"/>
    <xf numFmtId="168" fontId="2" fillId="4" borderId="0" xfId="1" applyNumberFormat="1" applyFill="1" applyBorder="1"/>
    <xf numFmtId="167" fontId="0" fillId="4" borderId="0" xfId="0" applyNumberFormat="1" applyFill="1" applyAlignment="1">
      <alignment horizontal="right"/>
    </xf>
    <xf numFmtId="0" fontId="7" fillId="4" borderId="15" xfId="0" applyFont="1" applyFill="1" applyBorder="1"/>
    <xf numFmtId="0" fontId="0" fillId="4" borderId="15" xfId="0" applyFill="1" applyBorder="1"/>
    <xf numFmtId="2" fontId="7" fillId="4" borderId="15" xfId="0" applyNumberFormat="1" applyFont="1" applyFill="1" applyBorder="1"/>
    <xf numFmtId="165" fontId="4" fillId="4" borderId="30" xfId="1" applyFont="1" applyFill="1" applyBorder="1"/>
    <xf numFmtId="1" fontId="7" fillId="4" borderId="15" xfId="0" applyNumberFormat="1" applyFont="1" applyFill="1" applyBorder="1" applyAlignment="1">
      <alignment horizontal="right"/>
    </xf>
    <xf numFmtId="2" fontId="7" fillId="4" borderId="15" xfId="0" applyNumberFormat="1" applyFont="1" applyFill="1" applyBorder="1" applyAlignment="1">
      <alignment horizontal="right"/>
    </xf>
    <xf numFmtId="2" fontId="4" fillId="4" borderId="15" xfId="0" applyNumberFormat="1" applyFont="1" applyFill="1" applyBorder="1"/>
    <xf numFmtId="0" fontId="4" fillId="4" borderId="0" xfId="0" applyFont="1" applyFill="1"/>
    <xf numFmtId="0" fontId="4" fillId="4" borderId="0" xfId="0" applyFont="1" applyFill="1" applyBorder="1"/>
    <xf numFmtId="0" fontId="0" fillId="4" borderId="30" xfId="0" applyFill="1" applyBorder="1" applyAlignment="1">
      <alignment horizontal="left"/>
    </xf>
    <xf numFmtId="0" fontId="6" fillId="4" borderId="30" xfId="0" applyFont="1" applyFill="1" applyBorder="1" applyAlignment="1">
      <alignment horizontal="left" wrapText="1" shrinkToFit="1"/>
    </xf>
    <xf numFmtId="2" fontId="0" fillId="4" borderId="0" xfId="0" applyNumberFormat="1" applyFill="1"/>
    <xf numFmtId="0" fontId="8" fillId="4" borderId="0" xfId="0" applyFont="1" applyFill="1"/>
    <xf numFmtId="165" fontId="0" fillId="4" borderId="8" xfId="1" applyNumberFormat="1" applyFont="1" applyFill="1" applyBorder="1" applyProtection="1">
      <protection locked="0"/>
    </xf>
    <xf numFmtId="1" fontId="4" fillId="4" borderId="0" xfId="1" applyNumberFormat="1" applyFont="1" applyFill="1"/>
    <xf numFmtId="2" fontId="4" fillId="4" borderId="0" xfId="1" applyNumberFormat="1" applyFont="1" applyFill="1"/>
    <xf numFmtId="167" fontId="0" fillId="4" borderId="0" xfId="0" applyNumberFormat="1" applyFill="1"/>
    <xf numFmtId="2" fontId="8" fillId="4" borderId="0" xfId="0" applyNumberFormat="1" applyFont="1" applyFill="1" applyBorder="1"/>
    <xf numFmtId="0" fontId="8" fillId="4" borderId="0" xfId="0" applyFont="1" applyFill="1" applyBorder="1"/>
    <xf numFmtId="0" fontId="7" fillId="4" borderId="0" xfId="0" applyFont="1" applyFill="1" applyAlignment="1">
      <alignment horizontal="centerContinuous"/>
    </xf>
    <xf numFmtId="0" fontId="5" fillId="4" borderId="29" xfId="0" applyFont="1" applyFill="1" applyBorder="1"/>
    <xf numFmtId="0" fontId="0" fillId="4" borderId="0" xfId="0" applyFill="1" applyAlignment="1"/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Continuous"/>
    </xf>
    <xf numFmtId="0" fontId="0" fillId="4" borderId="0" xfId="0" applyFill="1" applyBorder="1" applyAlignment="1">
      <alignment horizontal="right"/>
    </xf>
    <xf numFmtId="165" fontId="8" fillId="4" borderId="0" xfId="1" applyFont="1" applyFill="1" applyBorder="1" applyAlignment="1">
      <alignment horizontal="right"/>
    </xf>
    <xf numFmtId="0" fontId="0" fillId="4" borderId="0" xfId="0" applyFill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6" fillId="4" borderId="0" xfId="0" applyFont="1" applyFill="1" applyAlignment="1">
      <alignment horizontal="left" wrapText="1" shrinkToFit="1"/>
    </xf>
    <xf numFmtId="0" fontId="8" fillId="4" borderId="0" xfId="0" applyFont="1" applyFill="1" applyAlignment="1">
      <alignment horizontal="left"/>
    </xf>
    <xf numFmtId="165" fontId="8" fillId="3" borderId="10" xfId="1" applyFont="1" applyFill="1" applyBorder="1" applyAlignment="1" applyProtection="1">
      <alignment horizontal="right"/>
    </xf>
    <xf numFmtId="165" fontId="8" fillId="3" borderId="36" xfId="1" applyFont="1" applyFill="1" applyBorder="1" applyAlignment="1" applyProtection="1">
      <alignment horizontal="right"/>
    </xf>
    <xf numFmtId="0" fontId="13" fillId="4" borderId="0" xfId="0" applyFont="1" applyFill="1"/>
    <xf numFmtId="0" fontId="0" fillId="3" borderId="32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3" borderId="33" xfId="0" applyFont="1" applyFill="1" applyBorder="1" applyAlignment="1">
      <alignment horizontal="center" wrapText="1" shrinkToFit="1"/>
    </xf>
    <xf numFmtId="0" fontId="8" fillId="3" borderId="2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4" fontId="0" fillId="3" borderId="33" xfId="1" applyNumberFormat="1" applyFont="1" applyFill="1" applyBorder="1" applyAlignment="1">
      <alignment horizontal="center"/>
    </xf>
    <xf numFmtId="3" fontId="0" fillId="3" borderId="0" xfId="1" applyNumberFormat="1" applyFont="1" applyFill="1" applyBorder="1" applyAlignment="1">
      <alignment horizontal="center"/>
    </xf>
    <xf numFmtId="3" fontId="0" fillId="3" borderId="33" xfId="1" applyNumberFormat="1" applyFont="1" applyFill="1" applyBorder="1" applyAlignment="1">
      <alignment horizontal="center"/>
    </xf>
    <xf numFmtId="170" fontId="0" fillId="3" borderId="33" xfId="1" applyNumberFormat="1" applyFont="1" applyFill="1" applyBorder="1" applyAlignment="1">
      <alignment horizontal="center"/>
    </xf>
    <xf numFmtId="3" fontId="0" fillId="3" borderId="34" xfId="1" applyNumberFormat="1" applyFont="1" applyFill="1" applyBorder="1" applyAlignment="1">
      <alignment horizontal="center"/>
    </xf>
    <xf numFmtId="3" fontId="0" fillId="3" borderId="17" xfId="1" applyNumberFormat="1" applyFont="1" applyFill="1" applyBorder="1" applyAlignment="1">
      <alignment horizontal="center"/>
    </xf>
    <xf numFmtId="4" fontId="0" fillId="3" borderId="34" xfId="1" applyNumberFormat="1" applyFont="1" applyFill="1" applyBorder="1" applyAlignment="1">
      <alignment horizontal="center"/>
    </xf>
    <xf numFmtId="4" fontId="0" fillId="3" borderId="27" xfId="1" applyNumberFormat="1" applyFont="1" applyFill="1" applyBorder="1" applyAlignment="1">
      <alignment horizontal="center"/>
    </xf>
    <xf numFmtId="4" fontId="0" fillId="3" borderId="0" xfId="1" applyNumberFormat="1" applyFont="1" applyFill="1" applyBorder="1" applyAlignment="1">
      <alignment horizontal="center"/>
    </xf>
    <xf numFmtId="4" fontId="0" fillId="3" borderId="25" xfId="1" applyNumberFormat="1" applyFont="1" applyFill="1" applyBorder="1" applyAlignment="1">
      <alignment horizontal="center"/>
    </xf>
    <xf numFmtId="1" fontId="0" fillId="3" borderId="33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3" fontId="0" fillId="3" borderId="27" xfId="1" applyNumberFormat="1" applyFont="1" applyFill="1" applyBorder="1" applyAlignment="1">
      <alignment horizontal="center"/>
    </xf>
    <xf numFmtId="3" fontId="0" fillId="3" borderId="25" xfId="1" applyNumberFormat="1" applyFont="1" applyFill="1" applyBorder="1" applyAlignment="1">
      <alignment horizontal="center"/>
    </xf>
    <xf numFmtId="1" fontId="0" fillId="3" borderId="33" xfId="0" applyNumberFormat="1" applyFill="1" applyBorder="1"/>
    <xf numFmtId="0" fontId="0" fillId="3" borderId="34" xfId="0" applyFill="1" applyBorder="1" applyAlignment="1">
      <alignment horizontal="center"/>
    </xf>
    <xf numFmtId="0" fontId="4" fillId="4" borderId="31" xfId="0" applyFont="1" applyFill="1" applyBorder="1"/>
    <xf numFmtId="0" fontId="4" fillId="4" borderId="3" xfId="0" applyFont="1" applyFill="1" applyBorder="1"/>
    <xf numFmtId="0" fontId="22" fillId="4" borderId="0" xfId="0" applyFont="1" applyFill="1"/>
    <xf numFmtId="0" fontId="23" fillId="0" borderId="0" xfId="0" applyFont="1" applyFill="1" applyBorder="1"/>
    <xf numFmtId="0" fontId="22" fillId="0" borderId="0" xfId="0" applyFont="1"/>
    <xf numFmtId="0" fontId="24" fillId="4" borderId="0" xfId="0" applyFont="1" applyFill="1"/>
    <xf numFmtId="166" fontId="4" fillId="4" borderId="0" xfId="1" applyNumberFormat="1" applyFont="1" applyFill="1"/>
    <xf numFmtId="166" fontId="4" fillId="4" borderId="15" xfId="0" applyNumberFormat="1" applyFont="1" applyFill="1" applyBorder="1"/>
    <xf numFmtId="0" fontId="2" fillId="4" borderId="0" xfId="0" applyFont="1" applyFill="1" applyAlignment="1">
      <alignment horizontal="left" vertical="center" indent="6"/>
    </xf>
    <xf numFmtId="0" fontId="2" fillId="4" borderId="36" xfId="0" applyFont="1" applyFill="1" applyBorder="1"/>
    <xf numFmtId="0" fontId="24" fillId="4" borderId="0" xfId="0" applyFont="1" applyFill="1" applyBorder="1"/>
    <xf numFmtId="0" fontId="22" fillId="4" borderId="0" xfId="0" applyFont="1" applyFill="1" applyBorder="1"/>
    <xf numFmtId="0" fontId="2" fillId="4" borderId="36" xfId="0" applyFont="1" applyFill="1" applyBorder="1" applyAlignment="1">
      <alignment horizontal="left" vertical="center" indent="6"/>
    </xf>
    <xf numFmtId="0" fontId="2" fillId="4" borderId="44" xfId="0" applyFont="1" applyFill="1" applyBorder="1" applyAlignment="1">
      <alignment horizontal="left" vertical="center" indent="6"/>
    </xf>
    <xf numFmtId="0" fontId="24" fillId="4" borderId="30" xfId="0" applyFont="1" applyFill="1" applyBorder="1"/>
    <xf numFmtId="0" fontId="22" fillId="4" borderId="30" xfId="0" applyFont="1" applyFill="1" applyBorder="1"/>
    <xf numFmtId="0" fontId="25" fillId="0" borderId="0" xfId="0" applyFont="1" applyFill="1" applyProtection="1"/>
    <xf numFmtId="0" fontId="26" fillId="0" borderId="0" xfId="0" applyFont="1" applyFill="1" applyProtection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/>
    <xf numFmtId="1" fontId="27" fillId="0" borderId="0" xfId="0" applyNumberFormat="1" applyFont="1" applyFill="1" applyAlignment="1" applyProtection="1">
      <alignment horizontal="left"/>
    </xf>
    <xf numFmtId="0" fontId="28" fillId="0" borderId="0" xfId="0" applyFont="1" applyFill="1" applyProtection="1"/>
    <xf numFmtId="0" fontId="29" fillId="0" borderId="17" xfId="21" applyFont="1" applyFill="1" applyBorder="1" applyAlignment="1" applyProtection="1"/>
    <xf numFmtId="0" fontId="30" fillId="0" borderId="28" xfId="0" applyFont="1" applyFill="1" applyBorder="1" applyProtection="1"/>
    <xf numFmtId="0" fontId="30" fillId="0" borderId="32" xfId="0" applyFont="1" applyFill="1" applyBorder="1" applyProtection="1"/>
    <xf numFmtId="0" fontId="31" fillId="0" borderId="35" xfId="0" applyFont="1" applyFill="1" applyBorder="1" applyAlignment="1">
      <alignment horizontal="right" textRotation="90" wrapText="1"/>
    </xf>
    <xf numFmtId="0" fontId="31" fillId="0" borderId="26" xfId="0" applyFont="1" applyFill="1" applyBorder="1" applyAlignment="1">
      <alignment horizontal="right" textRotation="90" wrapText="1"/>
    </xf>
    <xf numFmtId="0" fontId="31" fillId="0" borderId="23" xfId="0" applyFont="1" applyFill="1" applyBorder="1" applyAlignment="1">
      <alignment horizontal="right" textRotation="90" wrapText="1"/>
    </xf>
    <xf numFmtId="0" fontId="31" fillId="0" borderId="35" xfId="0" applyFont="1" applyFill="1" applyBorder="1" applyAlignment="1">
      <alignment horizontal="right" textRotation="90"/>
    </xf>
    <xf numFmtId="0" fontId="26" fillId="0" borderId="31" xfId="0" applyFont="1" applyFill="1" applyBorder="1" applyAlignment="1">
      <alignment horizontal="center" wrapText="1"/>
    </xf>
    <xf numFmtId="0" fontId="26" fillId="0" borderId="0" xfId="0" applyFont="1" applyFill="1" applyBorder="1"/>
    <xf numFmtId="0" fontId="29" fillId="0" borderId="1" xfId="0" applyFont="1" applyFill="1" applyBorder="1" applyProtection="1"/>
    <xf numFmtId="0" fontId="30" fillId="0" borderId="1" xfId="0" applyFont="1" applyFill="1" applyBorder="1" applyProtection="1"/>
    <xf numFmtId="0" fontId="26" fillId="0" borderId="2" xfId="0" applyFont="1" applyFill="1" applyBorder="1" applyAlignment="1">
      <alignment horizontal="right"/>
    </xf>
    <xf numFmtId="0" fontId="26" fillId="0" borderId="3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center" wrapText="1"/>
    </xf>
    <xf numFmtId="0" fontId="29" fillId="0" borderId="48" xfId="0" applyFont="1" applyFill="1" applyBorder="1"/>
    <xf numFmtId="0" fontId="29" fillId="0" borderId="39" xfId="0" applyFont="1" applyFill="1" applyBorder="1" applyProtection="1"/>
    <xf numFmtId="0" fontId="29" fillId="0" borderId="5" xfId="0" applyFont="1" applyFill="1" applyBorder="1" applyAlignment="1">
      <alignment horizontal="right"/>
    </xf>
    <xf numFmtId="0" fontId="29" fillId="0" borderId="44" xfId="0" applyFont="1" applyFill="1" applyBorder="1" applyAlignment="1">
      <alignment horizontal="right"/>
    </xf>
    <xf numFmtId="0" fontId="29" fillId="0" borderId="4" xfId="0" applyFont="1" applyFill="1" applyBorder="1" applyAlignment="1">
      <alignment horizontal="right"/>
    </xf>
    <xf numFmtId="0" fontId="29" fillId="0" borderId="6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wrapText="1"/>
    </xf>
    <xf numFmtId="0" fontId="32" fillId="0" borderId="0" xfId="0" applyFont="1" applyFill="1" applyBorder="1"/>
    <xf numFmtId="0" fontId="29" fillId="0" borderId="49" xfId="0" applyFont="1" applyFill="1" applyBorder="1"/>
    <xf numFmtId="0" fontId="29" fillId="0" borderId="37" xfId="0" applyFont="1" applyFill="1" applyBorder="1" applyProtection="1"/>
    <xf numFmtId="0" fontId="29" fillId="0" borderId="8" xfId="0" applyFont="1" applyFill="1" applyBorder="1" applyAlignment="1">
      <alignment horizontal="right"/>
    </xf>
    <xf numFmtId="0" fontId="29" fillId="0" borderId="50" xfId="0" applyFont="1" applyFill="1" applyBorder="1" applyAlignment="1">
      <alignment horizontal="right"/>
    </xf>
    <xf numFmtId="0" fontId="29" fillId="0" borderId="7" xfId="0" applyFont="1" applyFill="1" applyBorder="1" applyAlignment="1">
      <alignment horizontal="right"/>
    </xf>
    <xf numFmtId="0" fontId="29" fillId="0" borderId="9" xfId="0" applyFont="1" applyFill="1" applyBorder="1" applyAlignment="1">
      <alignment horizontal="right"/>
    </xf>
    <xf numFmtId="0" fontId="29" fillId="0" borderId="14" xfId="0" applyFont="1" applyFill="1" applyBorder="1" applyAlignment="1">
      <alignment horizontal="right"/>
    </xf>
    <xf numFmtId="0" fontId="26" fillId="0" borderId="0" xfId="21" quotePrefix="1" applyFont="1" applyFill="1" applyBorder="1" applyAlignment="1" applyProtection="1">
      <alignment horizontal="center" wrapText="1"/>
    </xf>
    <xf numFmtId="0" fontId="29" fillId="0" borderId="37" xfId="0" applyFont="1" applyFill="1" applyBorder="1"/>
    <xf numFmtId="0" fontId="29" fillId="0" borderId="37" xfId="0" applyFont="1" applyFill="1" applyBorder="1" applyAlignment="1" applyProtection="1">
      <alignment vertical="center" wrapText="1"/>
    </xf>
    <xf numFmtId="0" fontId="29" fillId="0" borderId="51" xfId="0" applyFont="1" applyFill="1" applyBorder="1"/>
    <xf numFmtId="0" fontId="29" fillId="0" borderId="38" xfId="0" applyFont="1" applyFill="1" applyBorder="1"/>
    <xf numFmtId="0" fontId="29" fillId="0" borderId="24" xfId="0" applyFont="1" applyFill="1" applyBorder="1" applyAlignment="1">
      <alignment horizontal="right"/>
    </xf>
    <xf numFmtId="0" fontId="29" fillId="0" borderId="20" xfId="0" applyFont="1" applyFill="1" applyBorder="1" applyAlignment="1">
      <alignment horizontal="right"/>
    </xf>
    <xf numFmtId="0" fontId="29" fillId="0" borderId="52" xfId="0" applyFont="1" applyFill="1" applyBorder="1" applyAlignment="1">
      <alignment horizontal="right"/>
    </xf>
    <xf numFmtId="0" fontId="29" fillId="0" borderId="19" xfId="0" applyFont="1" applyFill="1" applyBorder="1" applyAlignment="1">
      <alignment horizontal="right"/>
    </xf>
    <xf numFmtId="0" fontId="29" fillId="0" borderId="21" xfId="0" applyFont="1" applyFill="1" applyBorder="1" applyAlignment="1">
      <alignment horizontal="right"/>
    </xf>
    <xf numFmtId="0" fontId="32" fillId="0" borderId="0" xfId="0" applyFont="1" applyFill="1"/>
    <xf numFmtId="0" fontId="26" fillId="0" borderId="0" xfId="0" applyFont="1" applyFill="1" applyBorder="1" applyProtection="1"/>
    <xf numFmtId="0" fontId="26" fillId="0" borderId="0" xfId="0" applyFont="1" applyFill="1" applyBorder="1" applyAlignment="1">
      <alignment horizontal="right"/>
    </xf>
    <xf numFmtId="0" fontId="32" fillId="0" borderId="18" xfId="0" applyFont="1" applyFill="1" applyBorder="1"/>
    <xf numFmtId="0" fontId="29" fillId="0" borderId="4" xfId="0" applyFont="1" applyFill="1" applyBorder="1" applyProtection="1"/>
    <xf numFmtId="0" fontId="29" fillId="0" borderId="47" xfId="0" applyFont="1" applyFill="1" applyBorder="1" applyAlignment="1">
      <alignment horizontal="right"/>
    </xf>
    <xf numFmtId="0" fontId="29" fillId="0" borderId="7" xfId="0" applyFont="1" applyFill="1" applyBorder="1" applyProtection="1"/>
    <xf numFmtId="0" fontId="26" fillId="0" borderId="53" xfId="0" applyFont="1" applyFill="1" applyBorder="1" applyAlignment="1">
      <alignment horizontal="center" wrapText="1"/>
    </xf>
    <xf numFmtId="0" fontId="32" fillId="0" borderId="53" xfId="0" applyFont="1" applyFill="1" applyBorder="1" applyAlignment="1">
      <alignment horizontal="center" wrapText="1"/>
    </xf>
    <xf numFmtId="0" fontId="29" fillId="0" borderId="37" xfId="0" applyFont="1" applyFill="1" applyBorder="1" applyAlignment="1">
      <alignment vertical="top" wrapText="1"/>
    </xf>
    <xf numFmtId="0" fontId="29" fillId="0" borderId="25" xfId="0" applyFont="1" applyFill="1" applyBorder="1" applyAlignment="1">
      <alignment horizontal="right"/>
    </xf>
    <xf numFmtId="0" fontId="29" fillId="0" borderId="37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center" wrapText="1"/>
    </xf>
    <xf numFmtId="0" fontId="29" fillId="0" borderId="14" xfId="5" applyFont="1" applyFill="1" applyBorder="1" applyAlignment="1" applyProtection="1">
      <alignment horizontal="right" wrapText="1"/>
      <protection locked="0"/>
    </xf>
    <xf numFmtId="0" fontId="29" fillId="0" borderId="8" xfId="5" applyFont="1" applyFill="1" applyBorder="1" applyAlignment="1" applyProtection="1">
      <alignment horizontal="right"/>
      <protection locked="0"/>
    </xf>
    <xf numFmtId="0" fontId="29" fillId="0" borderId="50" xfId="5" applyFont="1" applyFill="1" applyBorder="1" applyAlignment="1">
      <alignment horizontal="right"/>
    </xf>
    <xf numFmtId="0" fontId="29" fillId="0" borderId="7" xfId="5" applyFont="1" applyFill="1" applyBorder="1" applyAlignment="1" applyProtection="1">
      <alignment horizontal="right"/>
      <protection locked="0"/>
    </xf>
    <xf numFmtId="0" fontId="29" fillId="0" borderId="8" xfId="5" applyFont="1" applyFill="1" applyBorder="1" applyAlignment="1" applyProtection="1">
      <alignment horizontal="right" wrapText="1"/>
      <protection locked="0"/>
    </xf>
    <xf numFmtId="0" fontId="29" fillId="0" borderId="9" xfId="5" applyFont="1" applyFill="1" applyBorder="1" applyAlignment="1" applyProtection="1">
      <alignment horizontal="right" wrapText="1"/>
      <protection locked="0"/>
    </xf>
    <xf numFmtId="0" fontId="29" fillId="0" borderId="34" xfId="0" applyFont="1" applyFill="1" applyBorder="1"/>
    <xf numFmtId="0" fontId="29" fillId="0" borderId="38" xfId="0" applyFont="1" applyFill="1" applyBorder="1" applyProtection="1"/>
    <xf numFmtId="0" fontId="34" fillId="0" borderId="0" xfId="0" applyFont="1" applyFill="1"/>
    <xf numFmtId="0" fontId="29" fillId="0" borderId="0" xfId="0" applyFont="1" applyFill="1" applyProtection="1"/>
    <xf numFmtId="0" fontId="29" fillId="0" borderId="0" xfId="0" applyFont="1" applyFill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26" fillId="0" borderId="31" xfId="0" applyFont="1" applyFill="1" applyBorder="1" applyAlignment="1">
      <alignment horizontal="right"/>
    </xf>
    <xf numFmtId="0" fontId="29" fillId="0" borderId="33" xfId="0" applyFont="1" applyFill="1" applyBorder="1"/>
    <xf numFmtId="0" fontId="29" fillId="0" borderId="11" xfId="0" applyFont="1" applyFill="1" applyBorder="1" applyProtection="1"/>
    <xf numFmtId="0" fontId="29" fillId="0" borderId="11" xfId="0" applyFont="1" applyFill="1" applyBorder="1" applyAlignment="1">
      <alignment horizontal="right"/>
    </xf>
    <xf numFmtId="0" fontId="29" fillId="0" borderId="12" xfId="0" applyFont="1" applyFill="1" applyBorder="1" applyAlignment="1">
      <alignment horizontal="right"/>
    </xf>
    <xf numFmtId="0" fontId="29" fillId="0" borderId="54" xfId="0" applyFont="1" applyFill="1" applyBorder="1" applyAlignment="1">
      <alignment horizontal="right"/>
    </xf>
    <xf numFmtId="0" fontId="29" fillId="0" borderId="55" xfId="0" applyFont="1" applyFill="1" applyBorder="1" applyAlignment="1">
      <alignment horizontal="right"/>
    </xf>
    <xf numFmtId="0" fontId="29" fillId="0" borderId="56" xfId="0" applyFont="1" applyFill="1" applyBorder="1" applyAlignment="1">
      <alignment horizontal="right"/>
    </xf>
    <xf numFmtId="0" fontId="29" fillId="0" borderId="57" xfId="0" applyFont="1" applyFill="1" applyBorder="1" applyAlignment="1">
      <alignment horizontal="right"/>
    </xf>
    <xf numFmtId="0" fontId="29" fillId="0" borderId="13" xfId="0" applyFont="1" applyFill="1" applyBorder="1" applyAlignment="1">
      <alignment horizontal="right"/>
    </xf>
    <xf numFmtId="0" fontId="29" fillId="0" borderId="45" xfId="0" applyFont="1" applyFill="1" applyBorder="1" applyProtection="1"/>
    <xf numFmtId="0" fontId="29" fillId="0" borderId="45" xfId="0" applyFont="1" applyFill="1" applyBorder="1" applyAlignment="1">
      <alignment horizontal="right"/>
    </xf>
    <xf numFmtId="0" fontId="29" fillId="0" borderId="46" xfId="0" applyFont="1" applyFill="1" applyBorder="1" applyAlignment="1">
      <alignment horizontal="right"/>
    </xf>
    <xf numFmtId="0" fontId="29" fillId="0" borderId="42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right"/>
    </xf>
    <xf numFmtId="0" fontId="32" fillId="0" borderId="58" xfId="0" applyFont="1" applyFill="1" applyBorder="1" applyAlignment="1">
      <alignment horizontal="center" wrapText="1"/>
    </xf>
    <xf numFmtId="0" fontId="29" fillId="0" borderId="7" xfId="0" applyFont="1" applyFill="1" applyBorder="1" applyAlignment="1" applyProtection="1">
      <alignment horizontal="left"/>
    </xf>
    <xf numFmtId="0" fontId="29" fillId="0" borderId="39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8" xfId="0" applyFont="1" applyFill="1" applyBorder="1" applyAlignment="1" applyProtection="1">
      <alignment horizontal="left"/>
    </xf>
    <xf numFmtId="0" fontId="29" fillId="0" borderId="27" xfId="0" applyFont="1" applyFill="1" applyBorder="1"/>
    <xf numFmtId="0" fontId="26" fillId="0" borderId="59" xfId="0" applyFont="1" applyFill="1" applyBorder="1" applyAlignment="1">
      <alignment horizontal="center" wrapText="1"/>
    </xf>
    <xf numFmtId="0" fontId="29" fillId="0" borderId="16" xfId="0" applyFont="1" applyFill="1" applyBorder="1"/>
    <xf numFmtId="0" fontId="26" fillId="0" borderId="0" xfId="5" applyFont="1" applyFill="1" applyBorder="1" applyAlignment="1" applyProtection="1">
      <alignment horizontal="right" wrapText="1"/>
      <protection locked="0"/>
    </xf>
    <xf numFmtId="0" fontId="26" fillId="0" borderId="0" xfId="5" applyFont="1" applyFill="1" applyBorder="1" applyAlignment="1" applyProtection="1">
      <alignment horizontal="right"/>
      <protection locked="0"/>
    </xf>
    <xf numFmtId="0" fontId="26" fillId="0" borderId="0" xfId="5" applyFont="1" applyFill="1" applyBorder="1" applyAlignment="1">
      <alignment horizontal="right"/>
    </xf>
    <xf numFmtId="0" fontId="29" fillId="0" borderId="32" xfId="0" applyFont="1" applyFill="1" applyBorder="1"/>
    <xf numFmtId="0" fontId="29" fillId="0" borderId="49" xfId="0" applyFont="1" applyFill="1" applyBorder="1" applyAlignment="1">
      <alignment horizontal="right"/>
    </xf>
    <xf numFmtId="0" fontId="29" fillId="0" borderId="53" xfId="0" applyFont="1" applyFill="1" applyBorder="1" applyAlignment="1">
      <alignment horizontal="right"/>
    </xf>
    <xf numFmtId="0" fontId="29" fillId="0" borderId="15" xfId="0" applyFont="1" applyFill="1" applyBorder="1" applyAlignment="1">
      <alignment horizontal="right"/>
    </xf>
    <xf numFmtId="0" fontId="29" fillId="0" borderId="7" xfId="0" applyFont="1" applyFill="1" applyBorder="1"/>
    <xf numFmtId="0" fontId="29" fillId="0" borderId="7" xfId="5" applyFont="1" applyFill="1" applyBorder="1" applyAlignment="1" applyProtection="1">
      <alignment horizontal="right" wrapText="1"/>
      <protection locked="0"/>
    </xf>
    <xf numFmtId="0" fontId="29" fillId="0" borderId="9" xfId="5" applyFont="1" applyFill="1" applyBorder="1" applyAlignment="1">
      <alignment horizontal="right"/>
    </xf>
    <xf numFmtId="0" fontId="29" fillId="0" borderId="15" xfId="5" applyFont="1" applyFill="1" applyBorder="1" applyAlignment="1">
      <alignment horizontal="right"/>
    </xf>
    <xf numFmtId="0" fontId="29" fillId="0" borderId="19" xfId="0" applyFont="1" applyFill="1" applyBorder="1" applyProtection="1"/>
    <xf numFmtId="0" fontId="29" fillId="0" borderId="21" xfId="5" applyFont="1" applyFill="1" applyBorder="1" applyAlignment="1">
      <alignment horizontal="right"/>
    </xf>
    <xf numFmtId="0" fontId="29" fillId="0" borderId="29" xfId="0" applyFont="1" applyFill="1" applyBorder="1" applyAlignment="1">
      <alignment horizontal="right"/>
    </xf>
    <xf numFmtId="0" fontId="26" fillId="0" borderId="53" xfId="21" applyFont="1" applyFill="1" applyBorder="1" applyAlignment="1" applyProtection="1">
      <alignment horizontal="center" wrapText="1"/>
    </xf>
    <xf numFmtId="1" fontId="29" fillId="0" borderId="37" xfId="0" applyNumberFormat="1" applyFont="1" applyFill="1" applyBorder="1" applyProtection="1"/>
    <xf numFmtId="0" fontId="29" fillId="0" borderId="49" xfId="0" applyFont="1" applyFill="1" applyBorder="1" applyAlignment="1" applyProtection="1">
      <alignment horizontal="right"/>
    </xf>
    <xf numFmtId="0" fontId="29" fillId="0" borderId="8" xfId="0" applyFont="1" applyFill="1" applyBorder="1" applyAlignment="1" applyProtection="1">
      <alignment horizontal="right"/>
    </xf>
    <xf numFmtId="0" fontId="29" fillId="0" borderId="53" xfId="0" applyFont="1" applyFill="1" applyBorder="1" applyAlignment="1" applyProtection="1">
      <alignment horizontal="right"/>
    </xf>
    <xf numFmtId="0" fontId="29" fillId="0" borderId="15" xfId="0" applyFont="1" applyFill="1" applyBorder="1" applyAlignment="1" applyProtection="1">
      <alignment horizontal="right"/>
    </xf>
    <xf numFmtId="0" fontId="29" fillId="0" borderId="7" xfId="0" applyFont="1" applyFill="1" applyBorder="1" applyAlignment="1" applyProtection="1">
      <alignment horizontal="right"/>
    </xf>
    <xf numFmtId="0" fontId="29" fillId="0" borderId="49" xfId="21" applyFont="1" applyFill="1" applyBorder="1" applyAlignment="1" applyProtection="1"/>
    <xf numFmtId="0" fontId="29" fillId="0" borderId="37" xfId="0" applyFont="1" applyFill="1" applyBorder="1" applyAlignment="1">
      <alignment horizontal="left"/>
    </xf>
    <xf numFmtId="0" fontId="29" fillId="0" borderId="48" xfId="0" applyFont="1" applyFill="1" applyBorder="1" applyAlignment="1">
      <alignment horizontal="right"/>
    </xf>
    <xf numFmtId="0" fontId="29" fillId="0" borderId="59" xfId="0" applyFont="1" applyFill="1" applyBorder="1" applyAlignment="1">
      <alignment horizontal="right"/>
    </xf>
    <xf numFmtId="0" fontId="29" fillId="0" borderId="30" xfId="0" applyFont="1" applyFill="1" applyBorder="1" applyAlignment="1">
      <alignment horizontal="right"/>
    </xf>
    <xf numFmtId="166" fontId="29" fillId="0" borderId="53" xfId="0" applyNumberFormat="1" applyFont="1" applyFill="1" applyBorder="1" applyAlignment="1">
      <alignment horizontal="right"/>
    </xf>
    <xf numFmtId="166" fontId="29" fillId="0" borderId="15" xfId="0" applyNumberFormat="1" applyFont="1" applyFill="1" applyBorder="1" applyAlignment="1">
      <alignment horizontal="right"/>
    </xf>
    <xf numFmtId="169" fontId="29" fillId="0" borderId="15" xfId="0" applyNumberFormat="1" applyFont="1" applyFill="1" applyBorder="1" applyAlignment="1">
      <alignment horizontal="right"/>
    </xf>
    <xf numFmtId="1" fontId="29" fillId="0" borderId="49" xfId="0" applyNumberFormat="1" applyFont="1" applyFill="1" applyBorder="1" applyAlignment="1">
      <alignment horizontal="right"/>
    </xf>
    <xf numFmtId="2" fontId="29" fillId="0" borderId="53" xfId="0" applyNumberFormat="1" applyFont="1" applyFill="1" applyBorder="1" applyAlignment="1">
      <alignment horizontal="right"/>
    </xf>
    <xf numFmtId="2" fontId="29" fillId="0" borderId="15" xfId="0" applyNumberFormat="1" applyFont="1" applyFill="1" applyBorder="1" applyAlignment="1">
      <alignment horizontal="right"/>
    </xf>
    <xf numFmtId="0" fontId="29" fillId="0" borderId="53" xfId="0" applyFont="1" applyFill="1" applyBorder="1" applyAlignment="1">
      <alignment horizontal="center" wrapText="1"/>
    </xf>
    <xf numFmtId="0" fontId="29" fillId="0" borderId="33" xfId="0" applyFont="1" applyFill="1" applyBorder="1" applyAlignment="1">
      <alignment vertical="top" wrapText="1"/>
    </xf>
    <xf numFmtId="0" fontId="29" fillId="0" borderId="37" xfId="21" applyFont="1" applyFill="1" applyBorder="1" applyAlignment="1" applyProtection="1">
      <alignment horizontal="left"/>
    </xf>
    <xf numFmtId="0" fontId="29" fillId="0" borderId="37" xfId="0" applyFont="1" applyFill="1" applyBorder="1" applyAlignment="1">
      <alignment horizontal="right" vertical="top"/>
    </xf>
    <xf numFmtId="0" fontId="32" fillId="0" borderId="0" xfId="0" applyFont="1" applyFill="1" applyAlignment="1">
      <alignment horizontal="left"/>
    </xf>
    <xf numFmtId="0" fontId="29" fillId="0" borderId="37" xfId="0" applyFont="1" applyFill="1" applyBorder="1" applyAlignment="1">
      <alignment horizontal="right"/>
    </xf>
    <xf numFmtId="1" fontId="29" fillId="0" borderId="0" xfId="0" applyNumberFormat="1" applyFont="1" applyFill="1" applyProtection="1"/>
    <xf numFmtId="1" fontId="29" fillId="0" borderId="0" xfId="0" applyNumberFormat="1" applyFont="1" applyFill="1" applyAlignment="1" applyProtection="1">
      <alignment vertical="top"/>
    </xf>
    <xf numFmtId="0" fontId="29" fillId="0" borderId="0" xfId="0" applyFont="1" applyFill="1" applyAlignment="1" applyProtection="1"/>
    <xf numFmtId="1" fontId="30" fillId="0" borderId="0" xfId="0" applyNumberFormat="1" applyFont="1" applyFill="1" applyProtection="1"/>
    <xf numFmtId="1" fontId="34" fillId="0" borderId="0" xfId="0" applyNumberFormat="1" applyFont="1" applyFill="1" applyProtection="1"/>
    <xf numFmtId="0" fontId="36" fillId="0" borderId="0" xfId="0" applyFont="1" applyFill="1" applyProtection="1"/>
    <xf numFmtId="0" fontId="29" fillId="0" borderId="49" xfId="0" applyFont="1" applyFill="1" applyBorder="1" applyAlignment="1">
      <alignment horizontal="right" vertical="center"/>
    </xf>
    <xf numFmtId="0" fontId="37" fillId="0" borderId="37" xfId="0" applyFont="1" applyFill="1" applyBorder="1" applyAlignment="1">
      <alignment horizontal="right"/>
    </xf>
    <xf numFmtId="0" fontId="37" fillId="0" borderId="7" xfId="0" applyFont="1" applyFill="1" applyBorder="1" applyProtection="1"/>
    <xf numFmtId="0" fontId="37" fillId="0" borderId="7" xfId="0" applyFont="1" applyFill="1" applyBorder="1" applyAlignment="1">
      <alignment horizontal="right"/>
    </xf>
    <xf numFmtId="0" fontId="37" fillId="0" borderId="8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" xfId="0" applyFont="1" applyFill="1" applyBorder="1" applyProtection="1"/>
    <xf numFmtId="0" fontId="37" fillId="0" borderId="4" xfId="0" applyFont="1" applyFill="1" applyBorder="1" applyAlignment="1">
      <alignment horizontal="right"/>
    </xf>
    <xf numFmtId="0" fontId="37" fillId="0" borderId="5" xfId="0" applyFont="1" applyFill="1" applyBorder="1" applyAlignment="1">
      <alignment horizontal="right"/>
    </xf>
    <xf numFmtId="0" fontId="37" fillId="0" borderId="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35" xfId="0" applyFont="1" applyFill="1" applyBorder="1" applyAlignment="1">
      <alignment horizontal="right"/>
    </xf>
    <xf numFmtId="0" fontId="37" fillId="0" borderId="26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7" xfId="0" applyFont="1" applyFill="1" applyBorder="1" applyAlignment="1">
      <alignment horizontal="right" vertical="top" wrapText="1"/>
    </xf>
    <xf numFmtId="0" fontId="37" fillId="0" borderId="38" xfId="0" applyFont="1" applyFill="1" applyBorder="1" applyAlignment="1">
      <alignment horizontal="right"/>
    </xf>
    <xf numFmtId="0" fontId="37" fillId="0" borderId="38" xfId="0" applyFont="1" applyFill="1" applyBorder="1" applyProtection="1"/>
    <xf numFmtId="0" fontId="37" fillId="0" borderId="24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1" xfId="0" applyFont="1" applyFill="1" applyBorder="1" applyAlignment="1">
      <alignment horizontal="right"/>
    </xf>
    <xf numFmtId="0" fontId="29" fillId="0" borderId="33" xfId="0" applyFont="1" applyFill="1" applyBorder="1" applyAlignment="1">
      <alignment horizontal="right"/>
    </xf>
    <xf numFmtId="0" fontId="29" fillId="0" borderId="60" xfId="0" applyFont="1" applyFill="1" applyBorder="1" applyProtection="1"/>
    <xf numFmtId="0" fontId="37" fillId="0" borderId="61" xfId="112" applyFont="1" applyFill="1" applyBorder="1" applyAlignment="1">
      <alignment horizontal="right"/>
    </xf>
    <xf numFmtId="0" fontId="37" fillId="0" borderId="62" xfId="112" applyFont="1" applyFill="1" applyBorder="1" applyAlignment="1">
      <alignment horizontal="right"/>
    </xf>
    <xf numFmtId="0" fontId="37" fillId="0" borderId="63" xfId="112" applyFont="1" applyFill="1" applyBorder="1" applyAlignment="1">
      <alignment horizontal="right"/>
    </xf>
    <xf numFmtId="0" fontId="2" fillId="0" borderId="61" xfId="112" applyFont="1" applyFill="1" applyBorder="1" applyAlignment="1">
      <alignment horizontal="right"/>
    </xf>
    <xf numFmtId="0" fontId="2" fillId="0" borderId="62" xfId="112" applyFont="1" applyFill="1" applyBorder="1" applyAlignment="1">
      <alignment horizontal="right"/>
    </xf>
    <xf numFmtId="0" fontId="37" fillId="0" borderId="64" xfId="112" applyFont="1" applyFill="1" applyBorder="1" applyAlignment="1">
      <alignment horizontal="right"/>
    </xf>
    <xf numFmtId="0" fontId="37" fillId="0" borderId="65" xfId="112" applyFont="1" applyFill="1" applyBorder="1" applyAlignment="1">
      <alignment horizontal="right"/>
    </xf>
    <xf numFmtId="0" fontId="37" fillId="0" borderId="18" xfId="112" applyFont="1" applyFill="1" applyBorder="1" applyAlignment="1">
      <alignment horizontal="right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/>
    <xf numFmtId="0" fontId="37" fillId="0" borderId="0" xfId="0" applyFont="1"/>
    <xf numFmtId="0" fontId="0" fillId="4" borderId="0" xfId="0" applyFill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" fontId="0" fillId="3" borderId="27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1" fontId="0" fillId="3" borderId="25" xfId="1" applyNumberFormat="1" applyFont="1" applyFill="1" applyBorder="1" applyAlignment="1">
      <alignment horizontal="center"/>
    </xf>
    <xf numFmtId="4" fontId="0" fillId="3" borderId="27" xfId="1" applyNumberFormat="1" applyFont="1" applyFill="1" applyBorder="1" applyAlignment="1">
      <alignment horizontal="center"/>
    </xf>
    <xf numFmtId="4" fontId="0" fillId="3" borderId="0" xfId="1" applyNumberFormat="1" applyFont="1" applyFill="1" applyBorder="1" applyAlignment="1">
      <alignment horizontal="center"/>
    </xf>
    <xf numFmtId="4" fontId="0" fillId="3" borderId="25" xfId="1" applyNumberFormat="1" applyFont="1" applyFill="1" applyBorder="1" applyAlignment="1">
      <alignment horizontal="center"/>
    </xf>
    <xf numFmtId="0" fontId="0" fillId="3" borderId="27" xfId="0" applyFill="1" applyBorder="1" applyAlignment="1"/>
    <xf numFmtId="0" fontId="0" fillId="3" borderId="25" xfId="0" applyFill="1" applyBorder="1" applyAlignment="1"/>
    <xf numFmtId="1" fontId="0" fillId="3" borderId="27" xfId="0" applyNumberFormat="1" applyFill="1" applyBorder="1" applyAlignment="1"/>
    <xf numFmtId="0" fontId="0" fillId="3" borderId="0" xfId="0" applyFill="1" applyBorder="1" applyAlignment="1"/>
    <xf numFmtId="171" fontId="0" fillId="3" borderId="27" xfId="1" applyNumberFormat="1" applyFont="1" applyFill="1" applyBorder="1" applyAlignment="1">
      <alignment horizontal="center"/>
    </xf>
    <xf numFmtId="171" fontId="0" fillId="3" borderId="0" xfId="1" applyNumberFormat="1" applyFont="1" applyFill="1" applyBorder="1" applyAlignment="1">
      <alignment horizontal="center"/>
    </xf>
    <xf numFmtId="171" fontId="0" fillId="3" borderId="25" xfId="1" applyNumberFormat="1" applyFont="1" applyFill="1" applyBorder="1" applyAlignment="1">
      <alignment horizontal="center"/>
    </xf>
    <xf numFmtId="171" fontId="0" fillId="3" borderId="16" xfId="1" applyNumberFormat="1" applyFont="1" applyFill="1" applyBorder="1" applyAlignment="1">
      <alignment horizontal="center"/>
    </xf>
    <xf numFmtId="171" fontId="0" fillId="3" borderId="17" xfId="1" applyNumberFormat="1" applyFont="1" applyFill="1" applyBorder="1" applyAlignment="1">
      <alignment horizontal="center"/>
    </xf>
    <xf numFmtId="171" fontId="0" fillId="3" borderId="18" xfId="1" applyNumberFormat="1" applyFont="1" applyFill="1" applyBorder="1" applyAlignment="1">
      <alignment horizontal="center"/>
    </xf>
    <xf numFmtId="0" fontId="2" fillId="4" borderId="36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43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</cellXfs>
  <cellStyles count="113">
    <cellStyle name="1000-sep (2 dec) 2" xfId="7" xr:uid="{00000000-0005-0000-0000-000000000000}"/>
    <cellStyle name="1000-sep (2 dec) 2 2" xfId="8" xr:uid="{00000000-0005-0000-0000-000001000000}"/>
    <cellStyle name="1000-sep (2 dec) 2 2 2" xfId="9" xr:uid="{00000000-0005-0000-0000-000002000000}"/>
    <cellStyle name="1000-sep (2 dec) 2 3" xfId="10" xr:uid="{00000000-0005-0000-0000-000003000000}"/>
    <cellStyle name="1000-sep (2 dec) 2 4" xfId="11" xr:uid="{00000000-0005-0000-0000-000004000000}"/>
    <cellStyle name="1000-sep (2 dec) 2 5" xfId="12" xr:uid="{00000000-0005-0000-0000-000005000000}"/>
    <cellStyle name="exapon n2" xfId="13" xr:uid="{00000000-0005-0000-0000-000006000000}"/>
    <cellStyle name="exapon n2 2" xfId="14" xr:uid="{00000000-0005-0000-0000-000007000000}"/>
    <cellStyle name="Hyperlink 2" xfId="4" xr:uid="{00000000-0005-0000-0000-000008000000}"/>
    <cellStyle name="Hyperlink 2 2" xfId="15" xr:uid="{00000000-0005-0000-0000-000009000000}"/>
    <cellStyle name="Hyperlink 3" xfId="16" xr:uid="{00000000-0005-0000-0000-00000A000000}"/>
    <cellStyle name="Hyperlink 4" xfId="17" xr:uid="{00000000-0005-0000-0000-00000B000000}"/>
    <cellStyle name="Komma" xfId="1" builtinId="3"/>
    <cellStyle name="Link" xfId="2" builtinId="8"/>
    <cellStyle name="Link 2" xfId="18" xr:uid="{00000000-0005-0000-0000-00000E000000}"/>
    <cellStyle name="Link 3" xfId="19" xr:uid="{00000000-0005-0000-0000-00000F000000}"/>
    <cellStyle name="Link 4" xfId="20" xr:uid="{00000000-0005-0000-0000-000010000000}"/>
    <cellStyle name="Link 5" xfId="21" xr:uid="{00000000-0005-0000-0000-000011000000}"/>
    <cellStyle name="Link 5 2" xfId="22" xr:uid="{00000000-0005-0000-0000-000012000000}"/>
    <cellStyle name="Link 6" xfId="23" xr:uid="{00000000-0005-0000-0000-000013000000}"/>
    <cellStyle name="Link 6 2" xfId="24" xr:uid="{00000000-0005-0000-0000-000014000000}"/>
    <cellStyle name="Normal" xfId="0" builtinId="0"/>
    <cellStyle name="Normal 10" xfId="25" xr:uid="{00000000-0005-0000-0000-000016000000}"/>
    <cellStyle name="Normal 10 2" xfId="26" xr:uid="{00000000-0005-0000-0000-000017000000}"/>
    <cellStyle name="Normal 11" xfId="27" xr:uid="{00000000-0005-0000-0000-000018000000}"/>
    <cellStyle name="Normal 11 2" xfId="28" xr:uid="{00000000-0005-0000-0000-000019000000}"/>
    <cellStyle name="Normal 11 3" xfId="29" xr:uid="{00000000-0005-0000-0000-00001A000000}"/>
    <cellStyle name="Normal 11 3 2" xfId="30" xr:uid="{00000000-0005-0000-0000-00001B000000}"/>
    <cellStyle name="Normal 11 4" xfId="6" xr:uid="{00000000-0005-0000-0000-00001C000000}"/>
    <cellStyle name="Normal 11 5" xfId="31" xr:uid="{00000000-0005-0000-0000-00001D000000}"/>
    <cellStyle name="Normal 12" xfId="32" xr:uid="{00000000-0005-0000-0000-00001E000000}"/>
    <cellStyle name="Normal 12 2" xfId="33" xr:uid="{00000000-0005-0000-0000-00001F000000}"/>
    <cellStyle name="Normal 13" xfId="34" xr:uid="{00000000-0005-0000-0000-000020000000}"/>
    <cellStyle name="Normal 14" xfId="35" xr:uid="{00000000-0005-0000-0000-000021000000}"/>
    <cellStyle name="Normal 15" xfId="36" xr:uid="{00000000-0005-0000-0000-000022000000}"/>
    <cellStyle name="Normal 16" xfId="37" xr:uid="{00000000-0005-0000-0000-000023000000}"/>
    <cellStyle name="Normal 2" xfId="38" xr:uid="{00000000-0005-0000-0000-000024000000}"/>
    <cellStyle name="Normal 2 2" xfId="39" xr:uid="{00000000-0005-0000-0000-000025000000}"/>
    <cellStyle name="Normal 2 3" xfId="40" xr:uid="{00000000-0005-0000-0000-000026000000}"/>
    <cellStyle name="Normal 3" xfId="3" xr:uid="{00000000-0005-0000-0000-000027000000}"/>
    <cellStyle name="Normal 3 2" xfId="41" xr:uid="{00000000-0005-0000-0000-000028000000}"/>
    <cellStyle name="Normal 3 3" xfId="42" xr:uid="{00000000-0005-0000-0000-000029000000}"/>
    <cellStyle name="Normal 3 4" xfId="43" xr:uid="{00000000-0005-0000-0000-00002A000000}"/>
    <cellStyle name="Normal 4" xfId="44" xr:uid="{00000000-0005-0000-0000-00002B000000}"/>
    <cellStyle name="Normal 4 2" xfId="45" xr:uid="{00000000-0005-0000-0000-00002C000000}"/>
    <cellStyle name="Normal 4 2 2" xfId="46" xr:uid="{00000000-0005-0000-0000-00002D000000}"/>
    <cellStyle name="Normal 4 2 2 2" xfId="47" xr:uid="{00000000-0005-0000-0000-00002E000000}"/>
    <cellStyle name="Normal 4 2 2 2 2" xfId="48" xr:uid="{00000000-0005-0000-0000-00002F000000}"/>
    <cellStyle name="Normal 4 2 2 2 3" xfId="49" xr:uid="{00000000-0005-0000-0000-000030000000}"/>
    <cellStyle name="Normal 4 2 2 2 4" xfId="50" xr:uid="{00000000-0005-0000-0000-000031000000}"/>
    <cellStyle name="Normal 4 2 2 3" xfId="51" xr:uid="{00000000-0005-0000-0000-000032000000}"/>
    <cellStyle name="Normal 4 2 2 4" xfId="52" xr:uid="{00000000-0005-0000-0000-000033000000}"/>
    <cellStyle name="Normal 4 2 2 5" xfId="53" xr:uid="{00000000-0005-0000-0000-000034000000}"/>
    <cellStyle name="Normal 4 2 3" xfId="54" xr:uid="{00000000-0005-0000-0000-000035000000}"/>
    <cellStyle name="Normal 4 2 3 2" xfId="55" xr:uid="{00000000-0005-0000-0000-000036000000}"/>
    <cellStyle name="Normal 4 2 3 3" xfId="56" xr:uid="{00000000-0005-0000-0000-000037000000}"/>
    <cellStyle name="Normal 4 2 3 4" xfId="57" xr:uid="{00000000-0005-0000-0000-000038000000}"/>
    <cellStyle name="Normal 4 2 4" xfId="58" xr:uid="{00000000-0005-0000-0000-000039000000}"/>
    <cellStyle name="Normal 4 2 5" xfId="59" xr:uid="{00000000-0005-0000-0000-00003A000000}"/>
    <cellStyle name="Normal 4 2 6" xfId="60" xr:uid="{00000000-0005-0000-0000-00003B000000}"/>
    <cellStyle name="Normal 4 3" xfId="61" xr:uid="{00000000-0005-0000-0000-00003C000000}"/>
    <cellStyle name="Normal 4 3 2" xfId="62" xr:uid="{00000000-0005-0000-0000-00003D000000}"/>
    <cellStyle name="Normal 4 3 2 2" xfId="63" xr:uid="{00000000-0005-0000-0000-00003E000000}"/>
    <cellStyle name="Normal 4 3 2 3" xfId="64" xr:uid="{00000000-0005-0000-0000-00003F000000}"/>
    <cellStyle name="Normal 4 3 2 4" xfId="65" xr:uid="{00000000-0005-0000-0000-000040000000}"/>
    <cellStyle name="Normal 4 3 3" xfId="66" xr:uid="{00000000-0005-0000-0000-000041000000}"/>
    <cellStyle name="Normal 4 3 4" xfId="67" xr:uid="{00000000-0005-0000-0000-000042000000}"/>
    <cellStyle name="Normal 4 3 5" xfId="68" xr:uid="{00000000-0005-0000-0000-000043000000}"/>
    <cellStyle name="Normal 4 4" xfId="69" xr:uid="{00000000-0005-0000-0000-000044000000}"/>
    <cellStyle name="Normal 4 4 2" xfId="70" xr:uid="{00000000-0005-0000-0000-000045000000}"/>
    <cellStyle name="Normal 4 4 3" xfId="71" xr:uid="{00000000-0005-0000-0000-000046000000}"/>
    <cellStyle name="Normal 4 4 4" xfId="72" xr:uid="{00000000-0005-0000-0000-000047000000}"/>
    <cellStyle name="Normal 4 5" xfId="73" xr:uid="{00000000-0005-0000-0000-000048000000}"/>
    <cellStyle name="Normal 4 6" xfId="74" xr:uid="{00000000-0005-0000-0000-000049000000}"/>
    <cellStyle name="Normal 4 7" xfId="75" xr:uid="{00000000-0005-0000-0000-00004A000000}"/>
    <cellStyle name="Normal 5" xfId="76" xr:uid="{00000000-0005-0000-0000-00004B000000}"/>
    <cellStyle name="Normal 5 2" xfId="77" xr:uid="{00000000-0005-0000-0000-00004C000000}"/>
    <cellStyle name="Normal 6" xfId="78" xr:uid="{00000000-0005-0000-0000-00004D000000}"/>
    <cellStyle name="Normal 6 2" xfId="79" xr:uid="{00000000-0005-0000-0000-00004E000000}"/>
    <cellStyle name="Normal 6 2 2" xfId="80" xr:uid="{00000000-0005-0000-0000-00004F000000}"/>
    <cellStyle name="Normal 6 2 2 2" xfId="81" xr:uid="{00000000-0005-0000-0000-000050000000}"/>
    <cellStyle name="Normal 6 2 2 3" xfId="82" xr:uid="{00000000-0005-0000-0000-000051000000}"/>
    <cellStyle name="Normal 6 2 2 4" xfId="83" xr:uid="{00000000-0005-0000-0000-000052000000}"/>
    <cellStyle name="Normal 6 2 3" xfId="84" xr:uid="{00000000-0005-0000-0000-000053000000}"/>
    <cellStyle name="Normal 6 2 4" xfId="85" xr:uid="{00000000-0005-0000-0000-000054000000}"/>
    <cellStyle name="Normal 6 2 5" xfId="86" xr:uid="{00000000-0005-0000-0000-000055000000}"/>
    <cellStyle name="Normal 6 3" xfId="87" xr:uid="{00000000-0005-0000-0000-000056000000}"/>
    <cellStyle name="Normal 6 3 2" xfId="88" xr:uid="{00000000-0005-0000-0000-000057000000}"/>
    <cellStyle name="Normal 6 3 3" xfId="89" xr:uid="{00000000-0005-0000-0000-000058000000}"/>
    <cellStyle name="Normal 6 3 4" xfId="90" xr:uid="{00000000-0005-0000-0000-000059000000}"/>
    <cellStyle name="Normal 6 4" xfId="91" xr:uid="{00000000-0005-0000-0000-00005A000000}"/>
    <cellStyle name="Normal 6 5" xfId="92" xr:uid="{00000000-0005-0000-0000-00005B000000}"/>
    <cellStyle name="Normal 6 6" xfId="93" xr:uid="{00000000-0005-0000-0000-00005C000000}"/>
    <cellStyle name="Normal 7" xfId="94" xr:uid="{00000000-0005-0000-0000-00005D000000}"/>
    <cellStyle name="Normal 7 2" xfId="95" xr:uid="{00000000-0005-0000-0000-00005E000000}"/>
    <cellStyle name="Normal 8" xfId="96" xr:uid="{00000000-0005-0000-0000-00005F000000}"/>
    <cellStyle name="Normal 8 2" xfId="97" xr:uid="{00000000-0005-0000-0000-000060000000}"/>
    <cellStyle name="Normal 8 2 2" xfId="98" xr:uid="{00000000-0005-0000-0000-000061000000}"/>
    <cellStyle name="Normal 8 2 3" xfId="99" xr:uid="{00000000-0005-0000-0000-000062000000}"/>
    <cellStyle name="Normal 8 2 4" xfId="100" xr:uid="{00000000-0005-0000-0000-000063000000}"/>
    <cellStyle name="Normal 8 3" xfId="101" xr:uid="{00000000-0005-0000-0000-000064000000}"/>
    <cellStyle name="Normal 8 4" xfId="102" xr:uid="{00000000-0005-0000-0000-000065000000}"/>
    <cellStyle name="Normal 8 5" xfId="103" xr:uid="{00000000-0005-0000-0000-000066000000}"/>
    <cellStyle name="Normal 9" xfId="104" xr:uid="{00000000-0005-0000-0000-000067000000}"/>
    <cellStyle name="Normal 9 2" xfId="105" xr:uid="{00000000-0005-0000-0000-000068000000}"/>
    <cellStyle name="Normal 9 2 2" xfId="106" xr:uid="{00000000-0005-0000-0000-000069000000}"/>
    <cellStyle name="Normal 9 2 3" xfId="107" xr:uid="{00000000-0005-0000-0000-00006A000000}"/>
    <cellStyle name="Normal 9 2 4" xfId="108" xr:uid="{00000000-0005-0000-0000-00006B000000}"/>
    <cellStyle name="Normal 9 3" xfId="109" xr:uid="{00000000-0005-0000-0000-00006C000000}"/>
    <cellStyle name="Normal 9 4" xfId="110" xr:uid="{00000000-0005-0000-0000-00006D000000}"/>
    <cellStyle name="Normal 9 5" xfId="111" xr:uid="{00000000-0005-0000-0000-00006E000000}"/>
    <cellStyle name="Normal_DID-list Jan-2007" xfId="5" xr:uid="{00000000-0005-0000-0000-00006F000000}"/>
    <cellStyle name="Normal_Kemi udenfor DID-listen" xfId="112" xr:uid="{00000000-0005-0000-0000-000070000000}"/>
  </cellStyles>
  <dxfs count="4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131</xdr:row>
      <xdr:rowOff>0</xdr:rowOff>
    </xdr:from>
    <xdr:to>
      <xdr:col>2</xdr:col>
      <xdr:colOff>66675</xdr:colOff>
      <xdr:row>131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14979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66675</xdr:colOff>
      <xdr:row>130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1355050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Users\CHB\AppData\Local\Microsoft\Windows\AppData\Local\Microsoft\Windows\INetCache\Content.Outlook\AppData\Local\Microsoft\Windows\RGO.ECOLABEL\AppData\Roaming\Microsoft\Excel\Arbejdsmappe%20DID-listen\DID_revision_input_DID116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"/>
  <sheetViews>
    <sheetView workbookViewId="0">
      <selection activeCell="E43" sqref="E43"/>
    </sheetView>
  </sheetViews>
  <sheetFormatPr defaultColWidth="9.15234375" defaultRowHeight="12.45"/>
  <sheetData/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"/>
  <sheetViews>
    <sheetView workbookViewId="0">
      <selection activeCell="E28" sqref="E28"/>
    </sheetView>
  </sheetViews>
  <sheetFormatPr defaultColWidth="9.15234375" defaultRowHeight="12.4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K22"/>
  <sheetViews>
    <sheetView zoomScaleNormal="100" zoomScaleSheetLayoutView="130" workbookViewId="0">
      <selection activeCell="I33" sqref="I33"/>
    </sheetView>
  </sheetViews>
  <sheetFormatPr defaultColWidth="9.15234375" defaultRowHeight="12.45"/>
  <cols>
    <col min="1" max="1" width="15.3046875" customWidth="1"/>
    <col min="2" max="2" width="12.69140625" customWidth="1"/>
    <col min="3" max="4" width="13.3046875" customWidth="1"/>
    <col min="7" max="7" width="12.3828125" customWidth="1"/>
  </cols>
  <sheetData>
    <row r="1" spans="1:11" ht="15.45">
      <c r="A1" s="67" t="s">
        <v>268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2.9" thickBot="1">
      <c r="A2" s="41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92" t="s">
        <v>133</v>
      </c>
      <c r="B3" s="68" t="s">
        <v>122</v>
      </c>
      <c r="C3" s="69" t="s">
        <v>122</v>
      </c>
      <c r="D3" s="68" t="s">
        <v>123</v>
      </c>
      <c r="E3" s="68" t="s">
        <v>123</v>
      </c>
      <c r="F3" s="68" t="s">
        <v>123</v>
      </c>
      <c r="G3" s="68" t="s">
        <v>123</v>
      </c>
      <c r="H3" s="288" t="s">
        <v>140</v>
      </c>
      <c r="I3" s="289"/>
      <c r="J3" s="290"/>
      <c r="K3" s="18"/>
    </row>
    <row r="4" spans="1:11" ht="21">
      <c r="A4" s="18"/>
      <c r="B4" s="70" t="s">
        <v>124</v>
      </c>
      <c r="C4" s="71" t="s">
        <v>130</v>
      </c>
      <c r="D4" s="70" t="s">
        <v>137</v>
      </c>
      <c r="E4" s="70" t="s">
        <v>121</v>
      </c>
      <c r="F4" s="70" t="s">
        <v>139</v>
      </c>
      <c r="G4" s="72" t="s">
        <v>138</v>
      </c>
      <c r="H4" s="73" t="s">
        <v>261</v>
      </c>
      <c r="I4" s="74" t="s">
        <v>262</v>
      </c>
      <c r="J4" s="75" t="s">
        <v>263</v>
      </c>
      <c r="K4" s="18"/>
    </row>
    <row r="5" spans="1:11">
      <c r="A5" s="18" t="s">
        <v>131</v>
      </c>
      <c r="B5" s="76">
        <f>SUM('Start -&gt;:&lt;- End'!J25)</f>
        <v>0</v>
      </c>
      <c r="C5" s="77">
        <f>SUM('Start -&gt;:&lt;- End'!K25)</f>
        <v>0</v>
      </c>
      <c r="D5" s="76">
        <f>SUM('Start -&gt;:&lt;- End'!L25)</f>
        <v>0</v>
      </c>
      <c r="E5" s="76">
        <f>SUM('Start -&gt;:&lt;- End'!M25)</f>
        <v>0</v>
      </c>
      <c r="F5" s="76">
        <f>SUM('Start -&gt;:&lt;- End'!N25)</f>
        <v>0</v>
      </c>
      <c r="G5" s="76">
        <f>SUM('Start -&gt;:&lt;- End'!O25)</f>
        <v>0</v>
      </c>
      <c r="H5" s="294">
        <f>100*SUM('Start -&gt;:&lt;- End'!P25)+10*SUM('Start -&gt;:&lt;- End'!Q25)+SUM('Start -&gt;:&lt;- End'!R25)</f>
        <v>0</v>
      </c>
      <c r="I5" s="295"/>
      <c r="J5" s="296"/>
      <c r="K5" s="18"/>
    </row>
    <row r="6" spans="1:11">
      <c r="A6" s="18" t="s">
        <v>132</v>
      </c>
      <c r="B6" s="76">
        <f>SUM('Start -&gt;:&lt;- End'!J26)</f>
        <v>0</v>
      </c>
      <c r="C6" s="77">
        <f>SUM('Start -&gt;:&lt;- End'!K26)</f>
        <v>0</v>
      </c>
      <c r="D6" s="76">
        <f>SUM('Start -&gt;:&lt;- End'!L26)</f>
        <v>0</v>
      </c>
      <c r="E6" s="76">
        <f>SUM('Start -&gt;:&lt;- End'!M26)</f>
        <v>0</v>
      </c>
      <c r="F6" s="76">
        <f>SUM('Start -&gt;:&lt;- End'!N26)</f>
        <v>0</v>
      </c>
      <c r="G6" s="76">
        <f>SUM('Start -&gt;:&lt;- End'!O26)</f>
        <v>0</v>
      </c>
      <c r="H6" s="294">
        <f>100*SUM('Start -&gt;:&lt;- End'!P26)+10*SUM('Start -&gt;:&lt;- End'!Q26)+SUM('Start -&gt;:&lt;- End'!R26)</f>
        <v>0</v>
      </c>
      <c r="I6" s="295"/>
      <c r="J6" s="296"/>
      <c r="K6" s="18"/>
    </row>
    <row r="7" spans="1:11" ht="12.9" thickBot="1">
      <c r="A7" s="18" t="s">
        <v>134</v>
      </c>
      <c r="B7" s="76">
        <f>SUM('Start -&gt;:&lt;- End'!J27)</f>
        <v>0</v>
      </c>
      <c r="C7" s="77">
        <f>SUM('Start -&gt;:&lt;- End'!K27)</f>
        <v>0</v>
      </c>
      <c r="D7" s="76">
        <f>SUM('Start -&gt;:&lt;- End'!L27)</f>
        <v>0</v>
      </c>
      <c r="E7" s="76">
        <f>SUM('Start -&gt;:&lt;- End'!M27)</f>
        <v>0</v>
      </c>
      <c r="F7" s="76">
        <f>SUM('Start -&gt;:&lt;- End'!N27)</f>
        <v>0</v>
      </c>
      <c r="G7" s="76">
        <f>SUM('Start -&gt;:&lt;- End'!O27)</f>
        <v>0</v>
      </c>
      <c r="H7" s="294">
        <f>100*SUM('Start -&gt;:&lt;- End'!P27)+10*SUM('Start -&gt;:&lt;- End'!Q27)+SUM('Start -&gt;:&lt;- End'!R27)</f>
        <v>0</v>
      </c>
      <c r="I7" s="295"/>
      <c r="J7" s="296"/>
      <c r="K7" s="18"/>
    </row>
    <row r="8" spans="1:11">
      <c r="A8" s="92" t="s">
        <v>135</v>
      </c>
      <c r="B8" s="68" t="s">
        <v>122</v>
      </c>
      <c r="C8" s="69" t="s">
        <v>122</v>
      </c>
      <c r="D8" s="68" t="s">
        <v>123</v>
      </c>
      <c r="E8" s="68" t="s">
        <v>123</v>
      </c>
      <c r="F8" s="68" t="s">
        <v>123</v>
      </c>
      <c r="G8" s="68" t="s">
        <v>123</v>
      </c>
      <c r="H8" s="288" t="s">
        <v>140</v>
      </c>
      <c r="I8" s="289"/>
      <c r="J8" s="290"/>
      <c r="K8" s="18"/>
    </row>
    <row r="9" spans="1:11" ht="21">
      <c r="A9" s="18"/>
      <c r="B9" s="70" t="s">
        <v>124</v>
      </c>
      <c r="C9" s="71" t="s">
        <v>130</v>
      </c>
      <c r="D9" s="70" t="s">
        <v>137</v>
      </c>
      <c r="E9" s="70" t="s">
        <v>121</v>
      </c>
      <c r="F9" s="70" t="s">
        <v>139</v>
      </c>
      <c r="G9" s="72" t="s">
        <v>138</v>
      </c>
      <c r="H9" s="73" t="s">
        <v>261</v>
      </c>
      <c r="I9" s="74" t="s">
        <v>262</v>
      </c>
      <c r="J9" s="75" t="s">
        <v>263</v>
      </c>
      <c r="K9" s="18"/>
    </row>
    <row r="10" spans="1:11">
      <c r="A10" s="18" t="str">
        <f>+A5</f>
        <v>Light</v>
      </c>
      <c r="B10" s="78">
        <v>70000</v>
      </c>
      <c r="C10" s="77">
        <v>140000</v>
      </c>
      <c r="D10" s="76">
        <v>0.5</v>
      </c>
      <c r="E10" s="76">
        <v>0.5</v>
      </c>
      <c r="F10" s="76">
        <v>0.5</v>
      </c>
      <c r="G10" s="76">
        <v>0.15</v>
      </c>
      <c r="H10" s="301">
        <v>0.7</v>
      </c>
      <c r="I10" s="302"/>
      <c r="J10" s="303"/>
      <c r="K10" s="18"/>
    </row>
    <row r="11" spans="1:11">
      <c r="A11" s="18" t="str">
        <f>+A6</f>
        <v>Medium</v>
      </c>
      <c r="B11" s="78">
        <v>100000</v>
      </c>
      <c r="C11" s="77">
        <v>200000</v>
      </c>
      <c r="D11" s="76">
        <v>0.85</v>
      </c>
      <c r="E11" s="76">
        <v>0.85</v>
      </c>
      <c r="F11" s="76">
        <v>1</v>
      </c>
      <c r="G11" s="76">
        <v>0.2</v>
      </c>
      <c r="H11" s="301">
        <v>1</v>
      </c>
      <c r="I11" s="302"/>
      <c r="J11" s="303"/>
      <c r="K11" s="18"/>
    </row>
    <row r="12" spans="1:11" ht="12.9" thickBot="1">
      <c r="A12" s="18" t="str">
        <f>+A7</f>
        <v>Heavy</v>
      </c>
      <c r="B12" s="80">
        <v>150000</v>
      </c>
      <c r="C12" s="81">
        <v>300000</v>
      </c>
      <c r="D12" s="82">
        <v>1.5</v>
      </c>
      <c r="E12" s="82">
        <v>1.5</v>
      </c>
      <c r="F12" s="82">
        <v>1.5</v>
      </c>
      <c r="G12" s="82">
        <v>0.3</v>
      </c>
      <c r="H12" s="304">
        <v>1.3</v>
      </c>
      <c r="I12" s="305"/>
      <c r="J12" s="306"/>
      <c r="K12" s="18"/>
    </row>
    <row r="13" spans="1:11" ht="12.75" hidden="1" customHeight="1">
      <c r="A13" s="18"/>
      <c r="B13" s="76"/>
      <c r="C13" s="77"/>
      <c r="D13" s="76"/>
      <c r="E13" s="76"/>
      <c r="F13" s="76"/>
      <c r="G13" s="76"/>
      <c r="H13" s="83"/>
      <c r="I13" s="84"/>
      <c r="J13" s="85"/>
      <c r="K13" s="18"/>
    </row>
    <row r="14" spans="1:11" ht="12.75" hidden="1" customHeight="1">
      <c r="A14" s="18"/>
      <c r="B14" s="86">
        <f t="shared" ref="B14:C16" si="0">+IF(B5&lt;=B10+0.45,1,0)</f>
        <v>1</v>
      </c>
      <c r="C14" s="87">
        <f t="shared" si="0"/>
        <v>1</v>
      </c>
      <c r="D14" s="86">
        <f t="shared" ref="D14:G16" si="1">+IF(D5&lt;=D10+0.0045,1,0)</f>
        <v>1</v>
      </c>
      <c r="E14" s="86">
        <f t="shared" si="1"/>
        <v>1</v>
      </c>
      <c r="F14" s="86">
        <f t="shared" si="1"/>
        <v>1</v>
      </c>
      <c r="G14" s="86">
        <f t="shared" si="1"/>
        <v>1</v>
      </c>
      <c r="H14" s="291">
        <f>+IF(H5&lt;=H10+0.045,1,0)</f>
        <v>1</v>
      </c>
      <c r="I14" s="292"/>
      <c r="J14" s="293"/>
      <c r="K14" s="18"/>
    </row>
    <row r="15" spans="1:11" ht="12.75" hidden="1" customHeight="1">
      <c r="A15" s="18"/>
      <c r="B15" s="86">
        <f t="shared" si="0"/>
        <v>1</v>
      </c>
      <c r="C15" s="87">
        <f t="shared" si="0"/>
        <v>1</v>
      </c>
      <c r="D15" s="86">
        <f t="shared" si="1"/>
        <v>1</v>
      </c>
      <c r="E15" s="86">
        <f t="shared" si="1"/>
        <v>1</v>
      </c>
      <c r="F15" s="86">
        <f t="shared" si="1"/>
        <v>1</v>
      </c>
      <c r="G15" s="86">
        <f t="shared" si="1"/>
        <v>1</v>
      </c>
      <c r="H15" s="291">
        <f>+IF(H6&lt;=H11+0.045,1,0)</f>
        <v>1</v>
      </c>
      <c r="I15" s="292"/>
      <c r="J15" s="293"/>
      <c r="K15" s="18"/>
    </row>
    <row r="16" spans="1:11" ht="12.75" hidden="1" customHeight="1">
      <c r="A16" s="18"/>
      <c r="B16" s="86">
        <f t="shared" si="0"/>
        <v>1</v>
      </c>
      <c r="C16" s="87">
        <f t="shared" si="0"/>
        <v>1</v>
      </c>
      <c r="D16" s="86">
        <f t="shared" si="1"/>
        <v>1</v>
      </c>
      <c r="E16" s="86">
        <f t="shared" si="1"/>
        <v>1</v>
      </c>
      <c r="F16" s="86">
        <f t="shared" si="1"/>
        <v>1</v>
      </c>
      <c r="G16" s="86">
        <f t="shared" si="1"/>
        <v>1</v>
      </c>
      <c r="H16" s="291">
        <f>+IF(H7&lt;=H12+0.045,1,0)</f>
        <v>1</v>
      </c>
      <c r="I16" s="292"/>
      <c r="J16" s="293"/>
      <c r="K16" s="18"/>
    </row>
    <row r="17" spans="1:11" ht="12.75" hidden="1" customHeight="1">
      <c r="A17" s="18"/>
      <c r="B17" s="88" t="b">
        <f>OR(SUM(B14:B16)=3,SUM(C14:C16)=3)</f>
        <v>1</v>
      </c>
      <c r="C17" s="89"/>
      <c r="D17" s="76"/>
      <c r="E17" s="76"/>
      <c r="F17" s="76"/>
      <c r="G17" s="76"/>
      <c r="H17" s="83"/>
      <c r="I17" s="84"/>
      <c r="J17" s="85"/>
      <c r="K17" s="18"/>
    </row>
    <row r="18" spans="1:11" ht="12.75" hidden="1" customHeight="1" thickBot="1">
      <c r="A18" s="18"/>
      <c r="B18" s="297">
        <f>+IF(B17=TRUE,3,0)</f>
        <v>3</v>
      </c>
      <c r="C18" s="298"/>
      <c r="D18" s="90">
        <f>SUM(D14:D17)</f>
        <v>3</v>
      </c>
      <c r="E18" s="90">
        <f>SUM(E14:E17)</f>
        <v>3</v>
      </c>
      <c r="F18" s="90">
        <f>SUM(F14:F17)</f>
        <v>3</v>
      </c>
      <c r="G18" s="90">
        <f>SUM(G14:G17)</f>
        <v>3</v>
      </c>
      <c r="H18" s="299">
        <f>SUM(H14:J16)</f>
        <v>3</v>
      </c>
      <c r="I18" s="300"/>
      <c r="J18" s="298"/>
      <c r="K18" s="18"/>
    </row>
    <row r="19" spans="1:11" ht="12.9" thickBot="1">
      <c r="A19" s="93" t="s">
        <v>136</v>
      </c>
      <c r="B19" s="284" t="str">
        <f>+IF(B17=TRUE,"CDV, OK","CDV NOT OK")</f>
        <v>CDV, OK</v>
      </c>
      <c r="C19" s="286"/>
      <c r="D19" s="91" t="str">
        <f>+IF(D18=3,"OK","NOT OK")</f>
        <v>OK</v>
      </c>
      <c r="E19" s="91" t="str">
        <f>+IF(E18=3,"OK","NOT OK")</f>
        <v>OK</v>
      </c>
      <c r="F19" s="91" t="str">
        <f>+IF(F18=3,"OK","NOT OK")</f>
        <v>OK</v>
      </c>
      <c r="G19" s="91" t="str">
        <f>+IF(G18=3,"OK","NOT OK")</f>
        <v>OK</v>
      </c>
      <c r="H19" s="284" t="str">
        <f>+IF(H18=3,"Env. Haz., OK","Env. Haz., NOT OK")</f>
        <v>Env. Haz., OK</v>
      </c>
      <c r="I19" s="285"/>
      <c r="J19" s="286"/>
      <c r="K19" s="18"/>
    </row>
    <row r="20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8"/>
      <c r="B21" s="287" t="str">
        <f>+IF(SUM(B18:J18)=18,"Product system fulfills all above mentioned requirements","Requirements NOT fulfilled for the product system")</f>
        <v>Product system fulfills all above mentioned requirements</v>
      </c>
      <c r="C21" s="287"/>
      <c r="D21" s="287"/>
      <c r="E21" s="287"/>
      <c r="F21" s="287"/>
      <c r="G21" s="287"/>
      <c r="H21" s="287"/>
      <c r="I21" s="287"/>
      <c r="J21" s="287"/>
      <c r="K21" s="18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6">
    <mergeCell ref="H19:J19"/>
    <mergeCell ref="B21:J21"/>
    <mergeCell ref="H3:J3"/>
    <mergeCell ref="H14:J14"/>
    <mergeCell ref="H15:J15"/>
    <mergeCell ref="H16:J16"/>
    <mergeCell ref="B19:C19"/>
    <mergeCell ref="H5:J5"/>
    <mergeCell ref="H6:J6"/>
    <mergeCell ref="H7:J7"/>
    <mergeCell ref="B18:C18"/>
    <mergeCell ref="H18:J18"/>
    <mergeCell ref="H10:J10"/>
    <mergeCell ref="H11:J11"/>
    <mergeCell ref="H12:J12"/>
    <mergeCell ref="H8:J8"/>
  </mergeCells>
  <phoneticPr fontId="6" type="noConversion"/>
  <conditionalFormatting sqref="B21:J21">
    <cfRule type="containsText" dxfId="3" priority="1" operator="containsText" text="Requirements NOT fulfilled for the product system">
      <formula>NOT(ISERROR(SEARCH("Requirements NOT fulfilled for the product system",B21)))</formula>
    </cfRule>
    <cfRule type="containsText" dxfId="2" priority="2" operator="containsText" text="Product system fulfills all above mentioned requirements">
      <formula>NOT(ISERROR(SEARCH("Product system fulfills all above mentioned requirements",B21)))</formula>
    </cfRule>
  </conditionalFormatting>
  <pageMargins left="0.75" right="0.75" top="1" bottom="1" header="0" footer="0"/>
  <pageSetup paperSize="9" orientation="landscape" r:id="rId1"/>
  <headerFooter alignWithMargins="0">
    <oddHeader>&amp;LVersion 3, 20190425
Author NN/Tobias Hansen
Review Trine Pedersen&amp;CDID-list 2016&amp;RLaundry detergents for professional use
Generation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K22"/>
  <sheetViews>
    <sheetView zoomScaleNormal="100" workbookViewId="0">
      <selection activeCell="G31" sqref="G31"/>
    </sheetView>
  </sheetViews>
  <sheetFormatPr defaultColWidth="9.15234375" defaultRowHeight="12.45"/>
  <cols>
    <col min="1" max="1" width="15.3046875" customWidth="1"/>
    <col min="2" max="2" width="12.69140625" customWidth="1"/>
    <col min="3" max="4" width="13.3046875" customWidth="1"/>
    <col min="7" max="7" width="12.3828125" customWidth="1"/>
  </cols>
  <sheetData>
    <row r="1" spans="1:11" ht="15.45">
      <c r="A1" s="67" t="s">
        <v>269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2.9" thickBot="1">
      <c r="A2" s="41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92" t="s">
        <v>133</v>
      </c>
      <c r="B3" s="68" t="s">
        <v>122</v>
      </c>
      <c r="C3" s="69" t="s">
        <v>122</v>
      </c>
      <c r="D3" s="68" t="s">
        <v>123</v>
      </c>
      <c r="E3" s="68" t="s">
        <v>123</v>
      </c>
      <c r="F3" s="68" t="s">
        <v>123</v>
      </c>
      <c r="G3" s="68" t="s">
        <v>123</v>
      </c>
      <c r="H3" s="288" t="s">
        <v>140</v>
      </c>
      <c r="I3" s="289"/>
      <c r="J3" s="290"/>
      <c r="K3" s="18"/>
    </row>
    <row r="4" spans="1:11" ht="21">
      <c r="A4" s="18"/>
      <c r="B4" s="70" t="s">
        <v>124</v>
      </c>
      <c r="C4" s="71" t="s">
        <v>130</v>
      </c>
      <c r="D4" s="70" t="s">
        <v>137</v>
      </c>
      <c r="E4" s="70" t="s">
        <v>121</v>
      </c>
      <c r="F4" s="70" t="s">
        <v>139</v>
      </c>
      <c r="G4" s="72" t="s">
        <v>138</v>
      </c>
      <c r="H4" s="73" t="s">
        <v>261</v>
      </c>
      <c r="I4" s="74" t="s">
        <v>262</v>
      </c>
      <c r="J4" s="75" t="s">
        <v>263</v>
      </c>
      <c r="K4" s="18"/>
    </row>
    <row r="5" spans="1:11">
      <c r="A5" s="18" t="s">
        <v>131</v>
      </c>
      <c r="B5" s="76">
        <f>SUM('Start -&gt;:&lt;- End'!J25)</f>
        <v>0</v>
      </c>
      <c r="C5" s="77">
        <f>SUM('Start -&gt;:&lt;- End'!K25)</f>
        <v>0</v>
      </c>
      <c r="D5" s="76">
        <f>SUM('Start -&gt;:&lt;- End'!L25)</f>
        <v>0</v>
      </c>
      <c r="E5" s="76">
        <f>SUM('Start -&gt;:&lt;- End'!M25)</f>
        <v>0</v>
      </c>
      <c r="F5" s="76">
        <f>SUM('Start -&gt;:&lt;- End'!N25)</f>
        <v>0</v>
      </c>
      <c r="G5" s="76">
        <f>SUM('Start -&gt;:&lt;- End'!O25)</f>
        <v>0</v>
      </c>
      <c r="H5" s="294">
        <f>100*SUM('Start -&gt;:&lt;- End'!P25)+10*SUM('Start -&gt;:&lt;- End'!Q25)+SUM('Start -&gt;:&lt;- End'!R25)</f>
        <v>0</v>
      </c>
      <c r="I5" s="295"/>
      <c r="J5" s="296"/>
      <c r="K5" s="18"/>
    </row>
    <row r="6" spans="1:11">
      <c r="A6" s="18" t="s">
        <v>132</v>
      </c>
      <c r="B6" s="76">
        <f>SUM('Start -&gt;:&lt;- End'!J26)</f>
        <v>0</v>
      </c>
      <c r="C6" s="77">
        <f>SUM('Start -&gt;:&lt;- End'!K26)</f>
        <v>0</v>
      </c>
      <c r="D6" s="76">
        <f>SUM('Start -&gt;:&lt;- End'!L26)</f>
        <v>0</v>
      </c>
      <c r="E6" s="76">
        <f>SUM('Start -&gt;:&lt;- End'!M26)</f>
        <v>0</v>
      </c>
      <c r="F6" s="76">
        <f>SUM('Start -&gt;:&lt;- End'!N26)</f>
        <v>0</v>
      </c>
      <c r="G6" s="76">
        <f>SUM('Start -&gt;:&lt;- End'!O26)</f>
        <v>0</v>
      </c>
      <c r="H6" s="294">
        <f>100*SUM('Start -&gt;:&lt;- End'!P26)+10*SUM('Start -&gt;:&lt;- End'!Q26)+SUM('Start -&gt;:&lt;- End'!R26)</f>
        <v>0</v>
      </c>
      <c r="I6" s="295"/>
      <c r="J6" s="296"/>
      <c r="K6" s="18"/>
    </row>
    <row r="7" spans="1:11" ht="12.9" thickBot="1">
      <c r="A7" s="18" t="s">
        <v>134</v>
      </c>
      <c r="B7" s="76">
        <f>SUM('Start -&gt;:&lt;- End'!J27)</f>
        <v>0</v>
      </c>
      <c r="C7" s="77">
        <f>SUM('Start -&gt;:&lt;- End'!K27)</f>
        <v>0</v>
      </c>
      <c r="D7" s="76">
        <f>SUM('Start -&gt;:&lt;- End'!L27)</f>
        <v>0</v>
      </c>
      <c r="E7" s="76">
        <f>SUM('Start -&gt;:&lt;- End'!M27)</f>
        <v>0</v>
      </c>
      <c r="F7" s="76">
        <f>SUM('Start -&gt;:&lt;- End'!N27)</f>
        <v>0</v>
      </c>
      <c r="G7" s="76">
        <f>SUM('Start -&gt;:&lt;- End'!O27)</f>
        <v>0</v>
      </c>
      <c r="H7" s="294">
        <f>100*SUM('Start -&gt;:&lt;- End'!P27)+10*SUM('Start -&gt;:&lt;- End'!Q27)+SUM('Start -&gt;:&lt;- End'!R27)</f>
        <v>0</v>
      </c>
      <c r="I7" s="295"/>
      <c r="J7" s="296"/>
      <c r="K7" s="18"/>
    </row>
    <row r="8" spans="1:11">
      <c r="A8" s="92" t="s">
        <v>135</v>
      </c>
      <c r="B8" s="68" t="s">
        <v>122</v>
      </c>
      <c r="C8" s="69" t="s">
        <v>122</v>
      </c>
      <c r="D8" s="68" t="s">
        <v>123</v>
      </c>
      <c r="E8" s="68" t="s">
        <v>123</v>
      </c>
      <c r="F8" s="68" t="s">
        <v>123</v>
      </c>
      <c r="G8" s="68" t="s">
        <v>123</v>
      </c>
      <c r="H8" s="288" t="s">
        <v>140</v>
      </c>
      <c r="I8" s="289"/>
      <c r="J8" s="290"/>
      <c r="K8" s="18"/>
    </row>
    <row r="9" spans="1:11" ht="21">
      <c r="A9" s="18"/>
      <c r="B9" s="70" t="s">
        <v>124</v>
      </c>
      <c r="C9" s="71" t="s">
        <v>130</v>
      </c>
      <c r="D9" s="70" t="s">
        <v>137</v>
      </c>
      <c r="E9" s="70" t="s">
        <v>121</v>
      </c>
      <c r="F9" s="70" t="s">
        <v>139</v>
      </c>
      <c r="G9" s="72" t="s">
        <v>138</v>
      </c>
      <c r="H9" s="73" t="s">
        <v>261</v>
      </c>
      <c r="I9" s="74" t="s">
        <v>262</v>
      </c>
      <c r="J9" s="75" t="s">
        <v>263</v>
      </c>
      <c r="K9" s="18"/>
    </row>
    <row r="10" spans="1:11">
      <c r="A10" s="18" t="str">
        <f>+A5</f>
        <v>Light</v>
      </c>
      <c r="B10" s="78">
        <v>19000</v>
      </c>
      <c r="C10" s="77">
        <v>100000</v>
      </c>
      <c r="D10" s="76">
        <v>0.5</v>
      </c>
      <c r="E10" s="76">
        <v>0.5</v>
      </c>
      <c r="F10" s="76">
        <v>0.5</v>
      </c>
      <c r="G10" s="79">
        <v>7.4999999999999997E-2</v>
      </c>
      <c r="H10" s="301">
        <v>0.7</v>
      </c>
      <c r="I10" s="302"/>
      <c r="J10" s="303"/>
      <c r="K10" s="18"/>
    </row>
    <row r="11" spans="1:11">
      <c r="A11" s="18" t="str">
        <f>+A6</f>
        <v>Medium</v>
      </c>
      <c r="B11" s="78">
        <v>35000</v>
      </c>
      <c r="C11" s="77">
        <v>160000</v>
      </c>
      <c r="D11" s="76">
        <v>0.85</v>
      </c>
      <c r="E11" s="76">
        <v>0.85</v>
      </c>
      <c r="F11" s="76">
        <v>1</v>
      </c>
      <c r="G11" s="76">
        <v>0.1</v>
      </c>
      <c r="H11" s="301">
        <v>1</v>
      </c>
      <c r="I11" s="302"/>
      <c r="J11" s="303"/>
      <c r="K11" s="18"/>
    </row>
    <row r="12" spans="1:11" ht="12.9" thickBot="1">
      <c r="A12" s="18" t="str">
        <f>+A7</f>
        <v>Heavy</v>
      </c>
      <c r="B12" s="80">
        <v>54000</v>
      </c>
      <c r="C12" s="81">
        <v>220000</v>
      </c>
      <c r="D12" s="82">
        <v>1.5</v>
      </c>
      <c r="E12" s="82">
        <v>1.5</v>
      </c>
      <c r="F12" s="82">
        <v>1.5</v>
      </c>
      <c r="G12" s="82">
        <v>0.15</v>
      </c>
      <c r="H12" s="304">
        <v>1.3</v>
      </c>
      <c r="I12" s="305"/>
      <c r="J12" s="306"/>
      <c r="K12" s="18"/>
    </row>
    <row r="13" spans="1:11" hidden="1">
      <c r="A13" s="18"/>
      <c r="B13" s="76"/>
      <c r="C13" s="77"/>
      <c r="D13" s="76"/>
      <c r="E13" s="76"/>
      <c r="F13" s="76"/>
      <c r="G13" s="76"/>
      <c r="H13" s="83"/>
      <c r="I13" s="84"/>
      <c r="J13" s="85"/>
      <c r="K13" s="18"/>
    </row>
    <row r="14" spans="1:11" hidden="1">
      <c r="A14" s="18"/>
      <c r="B14" s="86">
        <f t="shared" ref="B14:C16" si="0">+IF(B5&lt;=B10+0.45,1,0)</f>
        <v>1</v>
      </c>
      <c r="C14" s="87">
        <f t="shared" si="0"/>
        <v>1</v>
      </c>
      <c r="D14" s="86">
        <f t="shared" ref="D14:F16" si="1">+IF(D5&lt;=D10+0.0045,1,0)</f>
        <v>1</v>
      </c>
      <c r="E14" s="86">
        <f t="shared" si="1"/>
        <v>1</v>
      </c>
      <c r="F14" s="86">
        <f t="shared" si="1"/>
        <v>1</v>
      </c>
      <c r="G14" s="86">
        <f>+IF(G5&lt;=G10+0.00045,1,0)</f>
        <v>1</v>
      </c>
      <c r="H14" s="291">
        <f>+IF(H5&lt;=H10+0.045,1,0)</f>
        <v>1</v>
      </c>
      <c r="I14" s="292"/>
      <c r="J14" s="293"/>
      <c r="K14" s="18"/>
    </row>
    <row r="15" spans="1:11" hidden="1">
      <c r="A15" s="18"/>
      <c r="B15" s="86">
        <f t="shared" si="0"/>
        <v>1</v>
      </c>
      <c r="C15" s="87">
        <f t="shared" si="0"/>
        <v>1</v>
      </c>
      <c r="D15" s="86">
        <f t="shared" si="1"/>
        <v>1</v>
      </c>
      <c r="E15" s="86">
        <f t="shared" si="1"/>
        <v>1</v>
      </c>
      <c r="F15" s="86">
        <f t="shared" si="1"/>
        <v>1</v>
      </c>
      <c r="G15" s="86">
        <f>+IF(G6&lt;=G11+0.0045,1,0)</f>
        <v>1</v>
      </c>
      <c r="H15" s="291">
        <f>+IF(H6&lt;=H11+0.045,1,0)</f>
        <v>1</v>
      </c>
      <c r="I15" s="292"/>
      <c r="J15" s="293"/>
      <c r="K15" s="18"/>
    </row>
    <row r="16" spans="1:11" hidden="1">
      <c r="A16" s="18"/>
      <c r="B16" s="86">
        <f t="shared" si="0"/>
        <v>1</v>
      </c>
      <c r="C16" s="87">
        <f t="shared" si="0"/>
        <v>1</v>
      </c>
      <c r="D16" s="86">
        <f t="shared" si="1"/>
        <v>1</v>
      </c>
      <c r="E16" s="86">
        <f t="shared" si="1"/>
        <v>1</v>
      </c>
      <c r="F16" s="86">
        <f t="shared" si="1"/>
        <v>1</v>
      </c>
      <c r="G16" s="86">
        <f>+IF(G7&lt;=G12+0.0045,1,0)</f>
        <v>1</v>
      </c>
      <c r="H16" s="291">
        <f>+IF(H7&lt;=H12+0.045,1,0)</f>
        <v>1</v>
      </c>
      <c r="I16" s="292"/>
      <c r="J16" s="293"/>
      <c r="K16" s="18"/>
    </row>
    <row r="17" spans="1:11" hidden="1">
      <c r="A17" s="18"/>
      <c r="B17" s="88" t="b">
        <f>OR(SUM(B14:B16)=3,SUM(C14:C16)=3)</f>
        <v>1</v>
      </c>
      <c r="C17" s="89"/>
      <c r="D17" s="76"/>
      <c r="E17" s="76"/>
      <c r="F17" s="76"/>
      <c r="G17" s="76"/>
      <c r="H17" s="83"/>
      <c r="I17" s="84"/>
      <c r="J17" s="85"/>
      <c r="K17" s="18"/>
    </row>
    <row r="18" spans="1:11" ht="12.9" hidden="1" thickBot="1">
      <c r="A18" s="18"/>
      <c r="B18" s="297">
        <f>+IF(B17=TRUE,3,0)</f>
        <v>3</v>
      </c>
      <c r="C18" s="298"/>
      <c r="D18" s="90">
        <f>SUM(D14:D17)</f>
        <v>3</v>
      </c>
      <c r="E18" s="90">
        <f>SUM(E14:E17)</f>
        <v>3</v>
      </c>
      <c r="F18" s="90">
        <f>SUM(F14:F17)</f>
        <v>3</v>
      </c>
      <c r="G18" s="90">
        <f>SUM(G14:G17)</f>
        <v>3</v>
      </c>
      <c r="H18" s="299">
        <f>SUM(H14:J16)</f>
        <v>3</v>
      </c>
      <c r="I18" s="300"/>
      <c r="J18" s="298"/>
      <c r="K18" s="18"/>
    </row>
    <row r="19" spans="1:11" ht="12.9" thickBot="1">
      <c r="A19" s="93" t="s">
        <v>136</v>
      </c>
      <c r="B19" s="284" t="str">
        <f>+IF(B17=TRUE,"CDV, OK","CDV NOT OK")</f>
        <v>CDV, OK</v>
      </c>
      <c r="C19" s="286"/>
      <c r="D19" s="91" t="str">
        <f>+IF(D18=3,"OK","NOT OK")</f>
        <v>OK</v>
      </c>
      <c r="E19" s="91" t="str">
        <f>+IF(E18=3,"OK","NOT OK")</f>
        <v>OK</v>
      </c>
      <c r="F19" s="91" t="str">
        <f>+IF(F18=3,"OK","NOT OK")</f>
        <v>OK</v>
      </c>
      <c r="G19" s="91" t="str">
        <f>+IF(G18=3,"OK","NOT OK")</f>
        <v>OK</v>
      </c>
      <c r="H19" s="284" t="str">
        <f>+IF(H18=3,"Env. Haz., OK","Env. Haz., NOT OK")</f>
        <v>Env. Haz., OK</v>
      </c>
      <c r="I19" s="285"/>
      <c r="J19" s="286"/>
      <c r="K19" s="18"/>
    </row>
    <row r="20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8"/>
      <c r="B21" s="287" t="str">
        <f>+IF(SUM(B18:J18)=18,"Product system fulfills all above mentioned requirements","Requirements NOT fulfilled for the product system")</f>
        <v>Product system fulfills all above mentioned requirements</v>
      </c>
      <c r="C21" s="287"/>
      <c r="D21" s="287"/>
      <c r="E21" s="287"/>
      <c r="F21" s="287"/>
      <c r="G21" s="287"/>
      <c r="H21" s="287"/>
      <c r="I21" s="287"/>
      <c r="J21" s="287"/>
      <c r="K21" s="18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6">
    <mergeCell ref="B19:C19"/>
    <mergeCell ref="H19:J19"/>
    <mergeCell ref="B21:J21"/>
    <mergeCell ref="H11:J11"/>
    <mergeCell ref="H12:J12"/>
    <mergeCell ref="H14:J14"/>
    <mergeCell ref="H15:J15"/>
    <mergeCell ref="H16:J16"/>
    <mergeCell ref="B18:C18"/>
    <mergeCell ref="H18:J18"/>
    <mergeCell ref="H10:J10"/>
    <mergeCell ref="H3:J3"/>
    <mergeCell ref="H5:J5"/>
    <mergeCell ref="H6:J6"/>
    <mergeCell ref="H7:J7"/>
    <mergeCell ref="H8:J8"/>
  </mergeCells>
  <conditionalFormatting sqref="B21:J21">
    <cfRule type="containsText" dxfId="1" priority="1" operator="containsText" text="Requirements NOT fulfilled for the product system">
      <formula>NOT(ISERROR(SEARCH("Requirements NOT fulfilled for the product system",B21)))</formula>
    </cfRule>
    <cfRule type="containsText" dxfId="0" priority="2" operator="containsText" text="Product system fulfills all above mentioned requirements">
      <formula>NOT(ISERROR(SEARCH("Product system fulfills all above mentioned requirements",B21)))</formula>
    </cfRule>
  </conditionalFormatting>
  <pageMargins left="0.75" right="0.75" top="1" bottom="1" header="0" footer="0"/>
  <pageSetup paperSize="9" orientation="landscape" verticalDpi="0" r:id="rId1"/>
  <headerFooter alignWithMargins="0">
    <oddHeader>&amp;CDID-list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Y59"/>
  <sheetViews>
    <sheetView tabSelected="1" zoomScale="85" zoomScaleNormal="85" zoomScalePageLayoutView="60" workbookViewId="0">
      <selection activeCell="A4" sqref="A4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6"/>
      <c r="B1" s="54" t="str">
        <f ca="1">MID(CELL("filename",B3),FIND("]",CELL("filename",B3))+1,LEN(CELL("filename",B3))-FIND("]",CELL("filename",B3)))</f>
        <v>1</v>
      </c>
      <c r="C1" s="55"/>
      <c r="D1" s="55"/>
      <c r="E1" s="56"/>
      <c r="F1" s="56"/>
      <c r="G1" s="56"/>
      <c r="H1" s="56"/>
      <c r="I1" s="56"/>
      <c r="J1" s="56"/>
      <c r="K1" s="56"/>
      <c r="L1" s="56"/>
      <c r="M1" s="283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2.75" customHeight="1">
      <c r="A31" s="18"/>
      <c r="B31" s="307" t="s">
        <v>266</v>
      </c>
      <c r="C31" s="308"/>
      <c r="D31" s="308"/>
      <c r="E31" s="308"/>
      <c r="F31" s="308"/>
      <c r="G31" s="30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07"/>
      <c r="C32" s="308"/>
      <c r="D32" s="308"/>
      <c r="E32" s="308"/>
      <c r="F32" s="308"/>
      <c r="G32" s="30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07"/>
      <c r="C33" s="308"/>
      <c r="D33" s="308"/>
      <c r="E33" s="308"/>
      <c r="F33" s="308"/>
      <c r="G33" s="30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phoneticPr fontId="6" type="noConversion"/>
  <dataValidations disablePrompts="1" count="3">
    <dataValidation type="list" allowBlank="1" showInputMessage="1" showErrorMessage="1" sqref="H49:I49 H51:I51" xr:uid="{00000000-0002-0000-0400-000000000000}">
      <formula1>"OK, IR, Ikke OK"</formula1>
    </dataValidation>
    <dataValidation type="list" allowBlank="1" showInputMessage="1" showErrorMessage="1" sqref="H45:I47 H56:I57" xr:uid="{00000000-0002-0000-0400-000001000000}">
      <formula1>"OK, Ikke OK"</formula1>
    </dataValidation>
    <dataValidation type="list" allowBlank="1" showInputMessage="1" showErrorMessage="1" sqref="H53:I53 H43:I43 H41:I41" xr:uid="{00000000-0002-0000-0400-000002000000}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Y59"/>
  <sheetViews>
    <sheetView zoomScale="85" zoomScaleNormal="85" zoomScalePageLayoutView="60" workbookViewId="0">
      <selection activeCell="A4" sqref="A4:R20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2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 xr:uid="{00000000-0002-0000-0500-000000000000}">
      <formula1>"OK, Mangler, Ikke OK"</formula1>
    </dataValidation>
    <dataValidation type="list" allowBlank="1" showInputMessage="1" showErrorMessage="1" sqref="H45:I47 H56:I57" xr:uid="{00000000-0002-0000-0500-000001000000}">
      <formula1>"OK, Ikke OK"</formula1>
    </dataValidation>
    <dataValidation type="list" allowBlank="1" showInputMessage="1" showErrorMessage="1" sqref="H49:I49 H51:I51" xr:uid="{00000000-0002-0000-0500-000002000000}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Y59"/>
  <sheetViews>
    <sheetView zoomScale="85" zoomScaleNormal="85" zoomScalePageLayoutView="60" workbookViewId="0">
      <selection activeCell="B14" sqref="B14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3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 xr:uid="{00000000-0002-0000-0600-000000000000}">
      <formula1>"OK, IR, Ikke OK"</formula1>
    </dataValidation>
    <dataValidation type="list" allowBlank="1" showInputMessage="1" showErrorMessage="1" sqref="H45:I47 H56:I57" xr:uid="{00000000-0002-0000-0600-000001000000}">
      <formula1>"OK, Ikke OK"</formula1>
    </dataValidation>
    <dataValidation type="list" allowBlank="1" showInputMessage="1" showErrorMessage="1" sqref="H53:I53 H43:I43 H41:I41" xr:uid="{00000000-0002-0000-0600-000002000000}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Y59"/>
  <sheetViews>
    <sheetView zoomScale="85" zoomScaleNormal="85" zoomScalePageLayoutView="60" workbookViewId="0">
      <selection activeCell="A4" sqref="A4:R20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4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disablePrompts="1" count="3">
    <dataValidation type="list" allowBlank="1" showInputMessage="1" showErrorMessage="1" sqref="H53:I53 H43:I43 H41:I41" xr:uid="{00000000-0002-0000-0700-000000000000}">
      <formula1>"OK, Mangler, Ikke OK"</formula1>
    </dataValidation>
    <dataValidation type="list" allowBlank="1" showInputMessage="1" showErrorMessage="1" sqref="H45:I47 H56:I57" xr:uid="{00000000-0002-0000-0700-000001000000}">
      <formula1>"OK, Ikke OK"</formula1>
    </dataValidation>
    <dataValidation type="list" allowBlank="1" showInputMessage="1" showErrorMessage="1" sqref="H49:I49 H51:I51" xr:uid="{00000000-0002-0000-0700-000002000000}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Y59"/>
  <sheetViews>
    <sheetView zoomScale="85" zoomScaleNormal="85" zoomScalePageLayoutView="60" workbookViewId="0">
      <selection activeCell="A4" sqref="A4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5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 xr:uid="{00000000-0002-0000-0800-000000000000}">
      <formula1>"OK, IR, Ikke OK"</formula1>
    </dataValidation>
    <dataValidation type="list" allowBlank="1" showInputMessage="1" showErrorMessage="1" sqref="H45:I47 H56:I57" xr:uid="{00000000-0002-0000-0800-000001000000}">
      <formula1>"OK, Ikke OK"</formula1>
    </dataValidation>
    <dataValidation type="list" allowBlank="1" showInputMessage="1" showErrorMessage="1" sqref="H53:I53 H43:I43 H41:I41" xr:uid="{00000000-0002-0000-0800-000002000000}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Y59"/>
  <sheetViews>
    <sheetView zoomScale="85" zoomScaleNormal="85" zoomScalePageLayoutView="60" workbookViewId="0">
      <selection activeCell="A4" sqref="A4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6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 xr:uid="{00000000-0002-0000-0900-000000000000}">
      <formula1>"OK, Mangler, Ikke OK"</formula1>
    </dataValidation>
    <dataValidation type="list" allowBlank="1" showInputMessage="1" showErrorMessage="1" sqref="H45:I47 H56:I57" xr:uid="{00000000-0002-0000-0900-000001000000}">
      <formula1>"OK, Ikke OK"</formula1>
    </dataValidation>
    <dataValidation type="list" allowBlank="1" showInputMessage="1" showErrorMessage="1" sqref="H49:I49 H51:I51" xr:uid="{00000000-0002-0000-0900-000002000000}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Y59"/>
  <sheetViews>
    <sheetView zoomScale="85" zoomScaleNormal="85" zoomScalePageLayoutView="60" workbookViewId="0"/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7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 xr:uid="{00000000-0002-0000-0A00-000000000000}">
      <formula1>"OK, IR, Ikke OK"</formula1>
    </dataValidation>
    <dataValidation type="list" allowBlank="1" showInputMessage="1" showErrorMessage="1" sqref="H45:I47 H56:I57" xr:uid="{00000000-0002-0000-0A00-000001000000}">
      <formula1>"OK, Ikke OK"</formula1>
    </dataValidation>
    <dataValidation type="list" allowBlank="1" showInputMessage="1" showErrorMessage="1" sqref="H53:I53 H43:I43 H41:I41" xr:uid="{00000000-0002-0000-0A00-000002000000}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Y59"/>
  <sheetViews>
    <sheetView zoomScale="85" zoomScaleNormal="85" zoomScalePageLayoutView="60" workbookViewId="0">
      <selection activeCell="J9" sqref="J9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8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 xr:uid="{00000000-0002-0000-0B00-000000000000}">
      <formula1>"OK, Mangler, Ikke OK"</formula1>
    </dataValidation>
    <dataValidation type="list" allowBlank="1" showInputMessage="1" showErrorMessage="1" sqref="H45:I47 H56:I57" xr:uid="{00000000-0002-0000-0B00-000001000000}">
      <formula1>"OK, Ikke OK"</formula1>
    </dataValidation>
    <dataValidation type="list" allowBlank="1" showInputMessage="1" showErrorMessage="1" sqref="H49:I49 H51:I51" xr:uid="{00000000-0002-0000-0B00-000002000000}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Y59"/>
  <sheetViews>
    <sheetView zoomScale="85" zoomScaleNormal="85" zoomScalePageLayoutView="60" workbookViewId="0">
      <selection activeCell="B15" sqref="B15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9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 xr:uid="{00000000-0002-0000-0C00-000000000000}">
      <formula1>"OK, IR, Ikke OK"</formula1>
    </dataValidation>
    <dataValidation type="list" allowBlank="1" showInputMessage="1" showErrorMessage="1" sqref="H45:I47 H56:I57" xr:uid="{00000000-0002-0000-0C00-000001000000}">
      <formula1>"OK, Ikke OK"</formula1>
    </dataValidation>
    <dataValidation type="list" allowBlank="1" showInputMessage="1" showErrorMessage="1" sqref="H53:I53 H43:I43 H41:I41" xr:uid="{00000000-0002-0000-0C00-000002000000}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Y59"/>
  <sheetViews>
    <sheetView zoomScale="85" zoomScaleNormal="85" zoomScalePageLayoutView="60" workbookViewId="0">
      <selection activeCell="F46" sqref="F46"/>
    </sheetView>
  </sheetViews>
  <sheetFormatPr defaultColWidth="9.15234375" defaultRowHeight="12.45"/>
  <cols>
    <col min="1" max="1" width="6.69140625" customWidth="1"/>
    <col min="2" max="2" width="44.53515625" customWidth="1"/>
    <col min="3" max="4" width="24.84375" customWidth="1"/>
    <col min="5" max="5" width="8.3828125" customWidth="1"/>
    <col min="6" max="6" width="8.3046875" customWidth="1"/>
    <col min="7" max="7" width="3.3828125" customWidth="1"/>
    <col min="8" max="8" width="12.53515625" bestFit="1" customWidth="1"/>
    <col min="9" max="9" width="11.15234375" customWidth="1"/>
    <col min="10" max="10" width="12.3828125" bestFit="1" customWidth="1"/>
    <col min="11" max="11" width="9.84375" customWidth="1"/>
    <col min="12" max="12" width="12.3828125" customWidth="1"/>
    <col min="13" max="13" width="9.304687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10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5.75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2016'!$A$7:$K$350,2,0),"")</f>
        <v/>
      </c>
      <c r="C4" s="7"/>
      <c r="D4" s="7"/>
      <c r="E4" s="14" t="str">
        <f>IFERROR(VLOOKUP($A4,'DID-list 2016'!$A$7:$K$350,8,0),"")</f>
        <v/>
      </c>
      <c r="F4" s="14" t="str">
        <f>IFERROR(VLOOKUP($A4,'DID-list 2016'!$A$7:$K$350,5,0),"")</f>
        <v/>
      </c>
      <c r="G4" s="14" t="str">
        <f>IFERROR(VLOOKUP($A4,'DID-list 2016'!$A$7:$K$350,9,0),"")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2016'!$A$7:$K$350,10,0)="R",0,$I4)*OR(IF(VLOOKUP($A4,'DID-list 2016'!$A$7:$K$350,10,0)="NA",0,$I4)),"")</f>
        <v/>
      </c>
      <c r="M4" s="16" t="str">
        <f>IFERROR(IF(VLOOKUP($A4,'DID-list 2016'!$A$7:$K$350,11,0)="Y",0,$I4)*OR(IF(VLOOKUP($A4,'DID-list 2016'!$A$7:$K$350,11,0)="NA",0,$I4)),"")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2016'!$A$7:$K$350,2,0),"")</f>
        <v/>
      </c>
      <c r="C5" s="7"/>
      <c r="D5" s="7"/>
      <c r="E5" s="14" t="str">
        <f>IFERROR(VLOOKUP($A5,'DID-list 2016'!$A$7:$K$350,8,0),"")</f>
        <v/>
      </c>
      <c r="F5" s="14" t="str">
        <f>IFERROR(VLOOKUP($A5,'DID-list 2016'!$A$7:$K$350,5,0),"")</f>
        <v/>
      </c>
      <c r="G5" s="14" t="str">
        <f>IFERROR(VLOOKUP($A5,'DID-list 2016'!$A$7:$K$350,9,0),"")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2016'!$A$7:$K$350,10,0)="R",0,$I5)*OR(IF(VLOOKUP($A5,'DID-list 2016'!$A$7:$K$350,10,0)="NA",0,$I5)),"")</f>
        <v/>
      </c>
      <c r="M5" s="16" t="str">
        <f>IFERROR(IF(VLOOKUP($A5,'DID-list 2016'!$A$7:$K$350,11,0)="Y",0,$I5)*OR(IF(VLOOKUP($A5,'DID-list 2016'!$A$7:$K$350,11,0)="NA",0,$I5)),"")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2016'!$A$7:$K$350,2,0),"")</f>
        <v/>
      </c>
      <c r="C6" s="7"/>
      <c r="D6" s="7"/>
      <c r="E6" s="14" t="str">
        <f>IFERROR(VLOOKUP($A6,'DID-list 2016'!$A$7:$K$350,8,0),"")</f>
        <v/>
      </c>
      <c r="F6" s="14" t="str">
        <f>IFERROR(VLOOKUP($A6,'DID-list 2016'!$A$7:$K$350,5,0),"")</f>
        <v/>
      </c>
      <c r="G6" s="14" t="str">
        <f>IFERROR(VLOOKUP($A6,'DID-list 2016'!$A$7:$K$350,9,0),"")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2016'!$A$7:$K$350,10,0)="R",0,$I6)*OR(IF(VLOOKUP($A6,'DID-list 2016'!$A$7:$K$350,10,0)="NA",0,$I6)),"")</f>
        <v/>
      </c>
      <c r="M6" s="16" t="str">
        <f>IFERROR(IF(VLOOKUP($A6,'DID-list 2016'!$A$7:$K$350,11,0)="Y",0,$I6)*OR(IF(VLOOKUP($A6,'DID-list 2016'!$A$7:$K$350,11,0)="NA",0,$I6)),"")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2016'!$A$7:$K$350,2,0),"")</f>
        <v/>
      </c>
      <c r="C7" s="7"/>
      <c r="D7" s="7"/>
      <c r="E7" s="14" t="str">
        <f>IFERROR(VLOOKUP($A7,'DID-list 2016'!$A$7:$K$350,8,0),"")</f>
        <v/>
      </c>
      <c r="F7" s="14" t="str">
        <f>IFERROR(VLOOKUP($A7,'DID-list 2016'!$A$7:$K$350,5,0),"")</f>
        <v/>
      </c>
      <c r="G7" s="14" t="str">
        <f>IFERROR(VLOOKUP($A7,'DID-list 2016'!$A$7:$K$350,9,0),"")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2016'!$A$7:$K$350,10,0)="R",0,$I7)*OR(IF(VLOOKUP($A7,'DID-list 2016'!$A$7:$K$350,10,0)="NA",0,$I7)),"")</f>
        <v/>
      </c>
      <c r="M7" s="16" t="str">
        <f>IFERROR(IF(VLOOKUP($A7,'DID-list 2016'!$A$7:$K$350,11,0)="Y",0,$I7)*OR(IF(VLOOKUP($A7,'DID-list 2016'!$A$7:$K$350,11,0)="NA",0,$I7)),"")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2016'!$A$7:$K$350,2,0),"")</f>
        <v/>
      </c>
      <c r="C8" s="7"/>
      <c r="D8" s="7"/>
      <c r="E8" s="14" t="str">
        <f>IFERROR(VLOOKUP($A8,'DID-list 2016'!$A$7:$K$350,8,0),"")</f>
        <v/>
      </c>
      <c r="F8" s="14" t="str">
        <f>IFERROR(VLOOKUP($A8,'DID-list 2016'!$A$7:$K$350,5,0),"")</f>
        <v/>
      </c>
      <c r="G8" s="14" t="str">
        <f>IFERROR(VLOOKUP($A8,'DID-list 2016'!$A$7:$K$350,9,0),"")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2016'!$A$7:$K$350,10,0)="R",0,$I8)*OR(IF(VLOOKUP($A8,'DID-list 2016'!$A$7:$K$350,10,0)="NA",0,$I8)),"")</f>
        <v/>
      </c>
      <c r="M8" s="16" t="str">
        <f>IFERROR(IF(VLOOKUP($A8,'DID-list 2016'!$A$7:$K$350,11,0)="Y",0,$I8)*OR(IF(VLOOKUP($A8,'DID-list 2016'!$A$7:$K$350,11,0)="NA",0,$I8)),"")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2016'!$A$7:$K$350,2,0),"")</f>
        <v/>
      </c>
      <c r="C9" s="7"/>
      <c r="D9" s="7"/>
      <c r="E9" s="14" t="str">
        <f>IFERROR(VLOOKUP($A9,'DID-list 2016'!$A$7:$K$350,8,0),"")</f>
        <v/>
      </c>
      <c r="F9" s="14" t="str">
        <f>IFERROR(VLOOKUP($A9,'DID-list 2016'!$A$7:$K$350,5,0),"")</f>
        <v/>
      </c>
      <c r="G9" s="14" t="str">
        <f>IFERROR(VLOOKUP($A9,'DID-list 2016'!$A$7:$K$350,9,0),"")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2016'!$A$7:$K$350,10,0)="R",0,$I9)*OR(IF(VLOOKUP($A9,'DID-list 2016'!$A$7:$K$350,10,0)="NA",0,$I9)),"")</f>
        <v/>
      </c>
      <c r="M9" s="16" t="str">
        <f>IFERROR(IF(VLOOKUP($A9,'DID-list 2016'!$A$7:$K$350,11,0)="Y",0,$I9)*OR(IF(VLOOKUP($A9,'DID-list 2016'!$A$7:$K$350,11,0)="NA",0,$I9)),"")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2016'!$A$7:$K$350,2,0),"")</f>
        <v/>
      </c>
      <c r="C10" s="7"/>
      <c r="D10" s="7"/>
      <c r="E10" s="14" t="str">
        <f>IFERROR(VLOOKUP($A10,'DID-list 2016'!$A$7:$K$350,8,0),"")</f>
        <v/>
      </c>
      <c r="F10" s="14" t="str">
        <f>IFERROR(VLOOKUP($A10,'DID-list 2016'!$A$7:$K$350,5,0),"")</f>
        <v/>
      </c>
      <c r="G10" s="14" t="str">
        <f>IFERROR(VLOOKUP($A10,'DID-list 2016'!$A$7:$K$350,9,0),"")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2016'!$A$7:$K$350,10,0)="R",0,$I10)*OR(IF(VLOOKUP($A10,'DID-list 2016'!$A$7:$K$350,10,0)="NA",0,$I10)),"")</f>
        <v/>
      </c>
      <c r="M10" s="16" t="str">
        <f>IFERROR(IF(VLOOKUP($A10,'DID-list 2016'!$A$7:$K$350,11,0)="Y",0,$I10)*OR(IF(VLOOKUP($A10,'DID-list 2016'!$A$7:$K$350,11,0)="NA",0,$I10)),"")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2016'!$A$7:$K$350,2,0),"")</f>
        <v/>
      </c>
      <c r="C11" s="7"/>
      <c r="D11" s="7"/>
      <c r="E11" s="14" t="str">
        <f>IFERROR(VLOOKUP($A11,'DID-list 2016'!$A$7:$K$350,8,0),"")</f>
        <v/>
      </c>
      <c r="F11" s="14" t="str">
        <f>IFERROR(VLOOKUP($A11,'DID-list 2016'!$A$7:$K$350,5,0),"")</f>
        <v/>
      </c>
      <c r="G11" s="14" t="str">
        <f>IFERROR(VLOOKUP($A11,'DID-list 2016'!$A$7:$K$350,9,0),"")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2016'!$A$7:$K$350,10,0)="R",0,$I11)*OR(IF(VLOOKUP($A11,'DID-list 2016'!$A$7:$K$350,10,0)="NA",0,$I11)),"")</f>
        <v/>
      </c>
      <c r="M11" s="16" t="str">
        <f>IFERROR(IF(VLOOKUP($A11,'DID-list 2016'!$A$7:$K$350,11,0)="Y",0,$I11)*OR(IF(VLOOKUP($A11,'DID-list 2016'!$A$7:$K$350,11,0)="NA",0,$I11)),"")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2016'!$A$7:$K$350,2,0),"")</f>
        <v/>
      </c>
      <c r="C12" s="7"/>
      <c r="D12" s="7"/>
      <c r="E12" s="14" t="str">
        <f>IFERROR(VLOOKUP($A12,'DID-list 2016'!$A$7:$K$350,8,0),"")</f>
        <v/>
      </c>
      <c r="F12" s="14" t="str">
        <f>IFERROR(VLOOKUP($A12,'DID-list 2016'!$A$7:$K$350,5,0),"")</f>
        <v/>
      </c>
      <c r="G12" s="14" t="str">
        <f>IFERROR(VLOOKUP($A12,'DID-list 2016'!$A$7:$K$350,9,0),"")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2016'!$A$7:$K$350,10,0)="R",0,$I12)*OR(IF(VLOOKUP($A12,'DID-list 2016'!$A$7:$K$350,10,0)="NA",0,$I12)),"")</f>
        <v/>
      </c>
      <c r="M12" s="16" t="str">
        <f>IFERROR(IF(VLOOKUP($A12,'DID-list 2016'!$A$7:$K$350,11,0)="Y",0,$I12)*OR(IF(VLOOKUP($A12,'DID-list 2016'!$A$7:$K$350,11,0)="NA",0,$I12)),"")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2016'!$A$7:$K$350,2,0),"")</f>
        <v/>
      </c>
      <c r="C13" s="7"/>
      <c r="D13" s="7"/>
      <c r="E13" s="14" t="str">
        <f>IFERROR(VLOOKUP($A13,'DID-list 2016'!$A$7:$K$350,8,0),"")</f>
        <v/>
      </c>
      <c r="F13" s="14" t="str">
        <f>IFERROR(VLOOKUP($A13,'DID-list 2016'!$A$7:$K$350,5,0),"")</f>
        <v/>
      </c>
      <c r="G13" s="14" t="str">
        <f>IFERROR(VLOOKUP($A13,'DID-list 2016'!$A$7:$K$350,9,0),"")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2016'!$A$7:$K$350,10,0)="R",0,$I13)*OR(IF(VLOOKUP($A13,'DID-list 2016'!$A$7:$K$350,10,0)="NA",0,$I13)),"")</f>
        <v/>
      </c>
      <c r="M13" s="16" t="str">
        <f>IFERROR(IF(VLOOKUP($A13,'DID-list 2016'!$A$7:$K$350,11,0)="Y",0,$I13)*OR(IF(VLOOKUP($A13,'DID-list 2016'!$A$7:$K$350,11,0)="NA",0,$I13)),"")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2016'!$A$7:$K$350,2,0),"")</f>
        <v/>
      </c>
      <c r="C14" s="7"/>
      <c r="D14" s="7"/>
      <c r="E14" s="14" t="str">
        <f>IFERROR(VLOOKUP($A14,'DID-list 2016'!$A$7:$K$350,8,0),"")</f>
        <v/>
      </c>
      <c r="F14" s="14" t="str">
        <f>IFERROR(VLOOKUP($A14,'DID-list 2016'!$A$7:$K$350,5,0),"")</f>
        <v/>
      </c>
      <c r="G14" s="14" t="str">
        <f>IFERROR(VLOOKUP($A14,'DID-list 2016'!$A$7:$K$350,9,0),"")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2016'!$A$7:$K$350,10,0)="R",0,$I14)*OR(IF(VLOOKUP($A14,'DID-list 2016'!$A$7:$K$350,10,0)="NA",0,$I14)),"")</f>
        <v/>
      </c>
      <c r="M14" s="16" t="str">
        <f>IFERROR(IF(VLOOKUP($A14,'DID-list 2016'!$A$7:$K$350,11,0)="Y",0,$I14)*OR(IF(VLOOKUP($A14,'DID-list 2016'!$A$7:$K$350,11,0)="NA",0,$I14)),"")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2016'!$A$7:$K$350,2,0),"")</f>
        <v/>
      </c>
      <c r="C15" s="7"/>
      <c r="D15" s="7"/>
      <c r="E15" s="14" t="str">
        <f>IFERROR(VLOOKUP($A15,'DID-list 2016'!$A$7:$K$350,8,0),"")</f>
        <v/>
      </c>
      <c r="F15" s="14" t="str">
        <f>IFERROR(VLOOKUP($A15,'DID-list 2016'!$A$7:$K$350,5,0),"")</f>
        <v/>
      </c>
      <c r="G15" s="14" t="str">
        <f>IFERROR(VLOOKUP($A15,'DID-list 2016'!$A$7:$K$350,9,0),"")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2016'!$A$7:$K$350,10,0)="R",0,$I15)*OR(IF(VLOOKUP($A15,'DID-list 2016'!$A$7:$K$350,10,0)="NA",0,$I15)),"")</f>
        <v/>
      </c>
      <c r="M15" s="16" t="str">
        <f>IFERROR(IF(VLOOKUP($A15,'DID-list 2016'!$A$7:$K$350,11,0)="Y",0,$I15)*OR(IF(VLOOKUP($A15,'DID-list 2016'!$A$7:$K$350,11,0)="NA",0,$I15)),"")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2016'!$A$7:$K$350,2,0),"")</f>
        <v/>
      </c>
      <c r="C16" s="7"/>
      <c r="D16" s="7"/>
      <c r="E16" s="14" t="str">
        <f>IFERROR(VLOOKUP($A16,'DID-list 2016'!$A$7:$K$350,8,0),"")</f>
        <v/>
      </c>
      <c r="F16" s="14" t="str">
        <f>IFERROR(VLOOKUP($A16,'DID-list 2016'!$A$7:$K$350,5,0),"")</f>
        <v/>
      </c>
      <c r="G16" s="14" t="str">
        <f>IFERROR(VLOOKUP($A16,'DID-list 2016'!$A$7:$K$350,9,0),"")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2016'!$A$7:$K$350,10,0)="R",0,$I16)*OR(IF(VLOOKUP($A16,'DID-list 2016'!$A$7:$K$350,10,0)="NA",0,$I16)),"")</f>
        <v/>
      </c>
      <c r="M16" s="16" t="str">
        <f>IFERROR(IF(VLOOKUP($A16,'DID-list 2016'!$A$7:$K$350,11,0)="Y",0,$I16)*OR(IF(VLOOKUP($A16,'DID-list 2016'!$A$7:$K$350,11,0)="NA",0,$I16)),"")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2016'!$A$7:$K$350,2,0),"")</f>
        <v/>
      </c>
      <c r="C17" s="7"/>
      <c r="D17" s="7"/>
      <c r="E17" s="14" t="str">
        <f>IFERROR(VLOOKUP($A17,'DID-list 2016'!$A$7:$K$350,8,0),"")</f>
        <v/>
      </c>
      <c r="F17" s="14" t="str">
        <f>IFERROR(VLOOKUP($A17,'DID-list 2016'!$A$7:$K$350,5,0),"")</f>
        <v/>
      </c>
      <c r="G17" s="14" t="str">
        <f>IFERROR(VLOOKUP($A17,'DID-list 2016'!$A$7:$K$350,9,0),"")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2016'!$A$7:$K$350,10,0)="R",0,$I17)*OR(IF(VLOOKUP($A17,'DID-list 2016'!$A$7:$K$350,10,0)="NA",0,$I17)),"")</f>
        <v/>
      </c>
      <c r="M17" s="16" t="str">
        <f>IFERROR(IF(VLOOKUP($A17,'DID-list 2016'!$A$7:$K$350,11,0)="Y",0,$I17)*OR(IF(VLOOKUP($A17,'DID-list 2016'!$A$7:$K$350,11,0)="NA",0,$I17)),"")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2016'!$A$7:$K$350,2,0),"")</f>
        <v/>
      </c>
      <c r="C18" s="7"/>
      <c r="D18" s="7"/>
      <c r="E18" s="14" t="str">
        <f>IFERROR(VLOOKUP($A18,'DID-list 2016'!$A$7:$K$350,8,0),"")</f>
        <v/>
      </c>
      <c r="F18" s="14" t="str">
        <f>IFERROR(VLOOKUP($A18,'DID-list 2016'!$A$7:$K$350,5,0),"")</f>
        <v/>
      </c>
      <c r="G18" s="14" t="str">
        <f>IFERROR(VLOOKUP($A18,'DID-list 2016'!$A$7:$K$350,9,0),"")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2016'!$A$7:$K$350,10,0)="R",0,$I18)*OR(IF(VLOOKUP($A18,'DID-list 2016'!$A$7:$K$350,10,0)="NA",0,$I18)),"")</f>
        <v/>
      </c>
      <c r="M18" s="16" t="str">
        <f>IFERROR(IF(VLOOKUP($A18,'DID-list 2016'!$A$7:$K$350,11,0)="Y",0,$I18)*OR(IF(VLOOKUP($A18,'DID-list 2016'!$A$7:$K$350,11,0)="NA",0,$I18)),"")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2016'!$A$7:$K$350,2,0),"")</f>
        <v/>
      </c>
      <c r="C19" s="7"/>
      <c r="D19" s="7"/>
      <c r="E19" s="14" t="str">
        <f>IFERROR(VLOOKUP($A19,'DID-list 2016'!$A$7:$K$350,8,0),"")</f>
        <v/>
      </c>
      <c r="F19" s="14" t="str">
        <f>IFERROR(VLOOKUP($A19,'DID-list 2016'!$A$7:$K$350,5,0),"")</f>
        <v/>
      </c>
      <c r="G19" s="14" t="str">
        <f>IFERROR(VLOOKUP($A19,'DID-list 2016'!$A$7:$K$350,9,0),"")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2016'!$A$7:$K$350,10,0)="R",0,$I19)*OR(IF(VLOOKUP($A19,'DID-list 2016'!$A$7:$K$350,10,0)="NA",0,$I19)),"")</f>
        <v/>
      </c>
      <c r="M19" s="16" t="str">
        <f>IFERROR(IF(VLOOKUP($A19,'DID-list 2016'!$A$7:$K$350,11,0)="Y",0,$I19)*OR(IF(VLOOKUP($A19,'DID-list 2016'!$A$7:$K$350,11,0)="NA",0,$I19)),"")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2016'!$A$7:$K$350,2,0),"")</f>
        <v/>
      </c>
      <c r="C20" s="7"/>
      <c r="D20" s="7"/>
      <c r="E20" s="14" t="str">
        <f>IFERROR(VLOOKUP($A20,'DID-list 2016'!$A$7:$K$350,8,0),"")</f>
        <v/>
      </c>
      <c r="F20" s="14" t="str">
        <f>IFERROR(VLOOKUP($A20,'DID-list 2016'!$A$7:$K$350,5,0),"")</f>
        <v/>
      </c>
      <c r="G20" s="14" t="str">
        <f>IFERROR(VLOOKUP($A20,'DID-list 2016'!$A$7:$K$350,9,0),"")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2016'!$A$7:$K$350,10,0)="R",0,$I20)*OR(IF(VLOOKUP($A20,'DID-list 2016'!$A$7:$K$350,10,0)="NA",0,$I20)),"")</f>
        <v/>
      </c>
      <c r="M20" s="16" t="str">
        <f>IFERROR(IF(VLOOKUP($A20,'DID-list 2016'!$A$7:$K$350,11,0)="Y",0,$I20)*OR(IF(VLOOKUP($A20,'DID-list 2016'!$A$7:$K$350,11,0)="NA",0,$I20)),"")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1.9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307" t="s">
        <v>266</v>
      </c>
      <c r="C31" s="310"/>
      <c r="D31" s="310"/>
      <c r="E31" s="310"/>
      <c r="F31" s="310"/>
      <c r="G31" s="31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312"/>
      <c r="C32" s="310"/>
      <c r="D32" s="310"/>
      <c r="E32" s="310"/>
      <c r="F32" s="310"/>
      <c r="G32" s="3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312"/>
      <c r="C33" s="310"/>
      <c r="D33" s="310"/>
      <c r="E33" s="310"/>
      <c r="F33" s="310"/>
      <c r="G33" s="31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 xr:uid="{00000000-0002-0000-0D00-000000000000}">
      <formula1>"OK, Mangler, Ikke OK"</formula1>
    </dataValidation>
    <dataValidation type="list" allowBlank="1" showInputMessage="1" showErrorMessage="1" sqref="H45:I47 H56:I57" xr:uid="{00000000-0002-0000-0D00-000001000000}">
      <formula1>"OK, Ikke OK"</formula1>
    </dataValidation>
    <dataValidation type="list" allowBlank="1" showInputMessage="1" showErrorMessage="1" sqref="H49:I49 H51:I51" xr:uid="{00000000-0002-0000-0D00-000002000000}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outlinePr summaryBelow="0" summaryRight="0"/>
    <pageSetUpPr fitToPage="1"/>
  </sheetPr>
  <dimension ref="A1:L474"/>
  <sheetViews>
    <sheetView showOutlineSymbols="0" zoomScale="110" zoomScaleNormal="11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9.15234375" defaultRowHeight="11.6" outlineLevelRow="4"/>
  <cols>
    <col min="1" max="1" width="10.15234375" style="109" customWidth="1"/>
    <col min="2" max="2" width="74.3046875" style="109" customWidth="1"/>
    <col min="3" max="8" width="9" style="110" customWidth="1"/>
    <col min="9" max="11" width="7.3828125" style="110" customWidth="1"/>
    <col min="12" max="12" width="38" style="111" hidden="1" customWidth="1"/>
    <col min="13" max="16384" width="9.15234375" style="112"/>
  </cols>
  <sheetData>
    <row r="1" spans="1:12">
      <c r="A1" s="246"/>
    </row>
    <row r="2" spans="1:12" ht="15">
      <c r="A2" s="108"/>
    </row>
    <row r="3" spans="1:12" ht="22.75">
      <c r="A3" s="113" t="s">
        <v>279</v>
      </c>
    </row>
    <row r="4" spans="1:12" ht="12" customHeight="1" thickBot="1">
      <c r="A4" s="114"/>
      <c r="J4" s="110" t="s">
        <v>280</v>
      </c>
    </row>
    <row r="5" spans="1:12" ht="15.9" thickBot="1">
      <c r="B5" s="115"/>
      <c r="C5" s="313" t="s">
        <v>0</v>
      </c>
      <c r="D5" s="314"/>
      <c r="E5" s="315"/>
      <c r="F5" s="313" t="s">
        <v>1</v>
      </c>
      <c r="G5" s="314"/>
      <c r="H5" s="315"/>
      <c r="I5" s="313" t="s">
        <v>2</v>
      </c>
      <c r="J5" s="314"/>
      <c r="K5" s="315"/>
    </row>
    <row r="6" spans="1:12" s="123" customFormat="1" ht="61.5" customHeight="1" thickBot="1">
      <c r="A6" s="116" t="s">
        <v>3</v>
      </c>
      <c r="B6" s="117" t="s">
        <v>4</v>
      </c>
      <c r="C6" s="118" t="s">
        <v>273</v>
      </c>
      <c r="D6" s="119" t="s">
        <v>274</v>
      </c>
      <c r="E6" s="120" t="s">
        <v>275</v>
      </c>
      <c r="F6" s="121" t="s">
        <v>5</v>
      </c>
      <c r="G6" s="119" t="s">
        <v>276</v>
      </c>
      <c r="H6" s="120" t="s">
        <v>277</v>
      </c>
      <c r="I6" s="121" t="s">
        <v>6</v>
      </c>
      <c r="J6" s="119" t="s">
        <v>7</v>
      </c>
      <c r="K6" s="120" t="s">
        <v>8</v>
      </c>
      <c r="L6" s="122" t="s">
        <v>281</v>
      </c>
    </row>
    <row r="7" spans="1:12" s="123" customFormat="1" ht="17.149999999999999" customHeight="1" outlineLevel="3" thickBot="1">
      <c r="A7" s="124"/>
      <c r="B7" s="125" t="s">
        <v>9</v>
      </c>
      <c r="C7" s="126"/>
      <c r="D7" s="126"/>
      <c r="E7" s="126"/>
      <c r="F7" s="126"/>
      <c r="G7" s="126"/>
      <c r="H7" s="126"/>
      <c r="I7" s="126"/>
      <c r="J7" s="126"/>
      <c r="K7" s="127"/>
      <c r="L7" s="128"/>
    </row>
    <row r="8" spans="1:12" s="137" customFormat="1" ht="12" customHeight="1" outlineLevel="3">
      <c r="A8" s="129">
        <v>2001</v>
      </c>
      <c r="B8" s="130" t="s">
        <v>141</v>
      </c>
      <c r="C8" s="131">
        <v>4.0999999999999996</v>
      </c>
      <c r="D8" s="131">
        <v>1000</v>
      </c>
      <c r="E8" s="132">
        <f t="shared" ref="E8:E38" si="0">C8/D8</f>
        <v>4.0999999999999995E-3</v>
      </c>
      <c r="F8" s="133">
        <v>0.69</v>
      </c>
      <c r="G8" s="131">
        <v>10</v>
      </c>
      <c r="H8" s="134">
        <f t="shared" ref="H8:H9" si="1">F8/G8</f>
        <v>6.8999999999999992E-2</v>
      </c>
      <c r="I8" s="135">
        <v>0.05</v>
      </c>
      <c r="J8" s="131" t="s">
        <v>10</v>
      </c>
      <c r="K8" s="134" t="s">
        <v>11</v>
      </c>
      <c r="L8" s="136"/>
    </row>
    <row r="9" spans="1:12" s="137" customFormat="1" ht="12" customHeight="1" outlineLevel="4">
      <c r="A9" s="138">
        <v>2002</v>
      </c>
      <c r="B9" s="139" t="s">
        <v>142</v>
      </c>
      <c r="C9" s="140">
        <v>6.7</v>
      </c>
      <c r="D9" s="140">
        <v>5000</v>
      </c>
      <c r="E9" s="141">
        <f t="shared" si="0"/>
        <v>1.34E-3</v>
      </c>
      <c r="F9" s="142">
        <v>0.5</v>
      </c>
      <c r="G9" s="140">
        <v>10</v>
      </c>
      <c r="H9" s="143">
        <f t="shared" si="1"/>
        <v>0.05</v>
      </c>
      <c r="I9" s="144">
        <v>0.05</v>
      </c>
      <c r="J9" s="140" t="s">
        <v>10</v>
      </c>
      <c r="K9" s="143" t="s">
        <v>11</v>
      </c>
      <c r="L9" s="136"/>
    </row>
    <row r="10" spans="1:12" s="137" customFormat="1" ht="12" customHeight="1" outlineLevel="4">
      <c r="A10" s="138">
        <v>2003</v>
      </c>
      <c r="B10" s="139" t="s">
        <v>143</v>
      </c>
      <c r="C10" s="140">
        <v>40</v>
      </c>
      <c r="D10" s="140">
        <v>1000</v>
      </c>
      <c r="E10" s="141">
        <f t="shared" si="0"/>
        <v>0.04</v>
      </c>
      <c r="F10" s="142">
        <v>1.35</v>
      </c>
      <c r="G10" s="140">
        <v>10</v>
      </c>
      <c r="H10" s="143">
        <f>F10/G10</f>
        <v>0.13500000000000001</v>
      </c>
      <c r="I10" s="144">
        <v>0.05</v>
      </c>
      <c r="J10" s="140" t="s">
        <v>10</v>
      </c>
      <c r="K10" s="143" t="s">
        <v>13</v>
      </c>
      <c r="L10" s="136"/>
    </row>
    <row r="11" spans="1:12" s="137" customFormat="1" ht="12" customHeight="1" outlineLevel="4">
      <c r="A11" s="138">
        <v>2004</v>
      </c>
      <c r="B11" s="139" t="s">
        <v>282</v>
      </c>
      <c r="C11" s="140">
        <v>8.64</v>
      </c>
      <c r="D11" s="140">
        <v>1000</v>
      </c>
      <c r="E11" s="141">
        <f t="shared" si="0"/>
        <v>8.6400000000000001E-3</v>
      </c>
      <c r="F11" s="142">
        <v>0.95</v>
      </c>
      <c r="G11" s="140">
        <v>10</v>
      </c>
      <c r="H11" s="143">
        <f>F11/G11</f>
        <v>9.5000000000000001E-2</v>
      </c>
      <c r="I11" s="144">
        <v>0.05</v>
      </c>
      <c r="J11" s="140" t="s">
        <v>10</v>
      </c>
      <c r="K11" s="143" t="s">
        <v>12</v>
      </c>
      <c r="L11" s="136"/>
    </row>
    <row r="12" spans="1:12" s="123" customFormat="1" ht="12" customHeight="1" outlineLevel="3">
      <c r="A12" s="138">
        <v>2005</v>
      </c>
      <c r="B12" s="139" t="s">
        <v>283</v>
      </c>
      <c r="C12" s="140">
        <v>2.8</v>
      </c>
      <c r="D12" s="140">
        <v>1000</v>
      </c>
      <c r="E12" s="141">
        <f t="shared" si="0"/>
        <v>2.8E-3</v>
      </c>
      <c r="F12" s="142">
        <v>0.39100000000000001</v>
      </c>
      <c r="G12" s="140">
        <v>10</v>
      </c>
      <c r="H12" s="143">
        <f t="shared" ref="H12:H13" si="2">F12/G12</f>
        <v>3.9100000000000003E-2</v>
      </c>
      <c r="I12" s="144">
        <v>0.05</v>
      </c>
      <c r="J12" s="140" t="s">
        <v>10</v>
      </c>
      <c r="K12" s="143" t="s">
        <v>13</v>
      </c>
      <c r="L12" s="136"/>
    </row>
    <row r="13" spans="1:12" s="123" customFormat="1" ht="12" customHeight="1" outlineLevel="3">
      <c r="A13" s="138">
        <v>2006</v>
      </c>
      <c r="B13" s="139" t="s">
        <v>284</v>
      </c>
      <c r="C13" s="140">
        <v>15</v>
      </c>
      <c r="D13" s="140">
        <v>1000</v>
      </c>
      <c r="E13" s="141">
        <f t="shared" si="0"/>
        <v>1.4999999999999999E-2</v>
      </c>
      <c r="F13" s="142">
        <v>0.41899999999999998</v>
      </c>
      <c r="G13" s="140">
        <v>10</v>
      </c>
      <c r="H13" s="143">
        <f t="shared" si="2"/>
        <v>4.19E-2</v>
      </c>
      <c r="I13" s="144">
        <v>0.05</v>
      </c>
      <c r="J13" s="140" t="s">
        <v>10</v>
      </c>
      <c r="K13" s="143" t="s">
        <v>13</v>
      </c>
      <c r="L13" s="136"/>
    </row>
    <row r="14" spans="1:12" s="137" customFormat="1" ht="12" customHeight="1" outlineLevel="3">
      <c r="A14" s="138">
        <v>2007</v>
      </c>
      <c r="B14" s="139" t="s">
        <v>285</v>
      </c>
      <c r="C14" s="140">
        <v>27</v>
      </c>
      <c r="D14" s="140">
        <v>1000</v>
      </c>
      <c r="E14" s="141">
        <f t="shared" si="0"/>
        <v>2.7E-2</v>
      </c>
      <c r="F14" s="142">
        <v>0.2</v>
      </c>
      <c r="G14" s="140">
        <v>10</v>
      </c>
      <c r="H14" s="143">
        <f>F14/G14</f>
        <v>0.02</v>
      </c>
      <c r="I14" s="144">
        <v>0.05</v>
      </c>
      <c r="J14" s="140" t="s">
        <v>10</v>
      </c>
      <c r="K14" s="143" t="s">
        <v>13</v>
      </c>
      <c r="L14" s="136"/>
    </row>
    <row r="15" spans="1:12" s="137" customFormat="1" ht="12" customHeight="1" outlineLevel="3">
      <c r="A15" s="138">
        <v>2008</v>
      </c>
      <c r="B15" s="139" t="s">
        <v>144</v>
      </c>
      <c r="C15" s="140">
        <v>7.1</v>
      </c>
      <c r="D15" s="140">
        <v>1000</v>
      </c>
      <c r="E15" s="141">
        <f t="shared" si="0"/>
        <v>7.0999999999999995E-3</v>
      </c>
      <c r="F15" s="142">
        <v>1.9</v>
      </c>
      <c r="G15" s="140">
        <v>50</v>
      </c>
      <c r="H15" s="143">
        <f>F15/G15</f>
        <v>3.7999999999999999E-2</v>
      </c>
      <c r="I15" s="144">
        <v>0.05</v>
      </c>
      <c r="J15" s="140" t="s">
        <v>10</v>
      </c>
      <c r="K15" s="143" t="s">
        <v>12</v>
      </c>
      <c r="L15" s="136"/>
    </row>
    <row r="16" spans="1:12" s="123" customFormat="1" ht="12" customHeight="1" outlineLevel="3">
      <c r="A16" s="138">
        <v>2009</v>
      </c>
      <c r="B16" s="139" t="s">
        <v>145</v>
      </c>
      <c r="C16" s="140">
        <v>4.5999999999999996</v>
      </c>
      <c r="D16" s="140">
        <v>1000</v>
      </c>
      <c r="E16" s="141">
        <f t="shared" si="0"/>
        <v>4.5999999999999999E-3</v>
      </c>
      <c r="F16" s="142">
        <v>0.14000000000000001</v>
      </c>
      <c r="G16" s="140">
        <v>10</v>
      </c>
      <c r="H16" s="143">
        <f>F16/G16</f>
        <v>1.4000000000000002E-2</v>
      </c>
      <c r="I16" s="144">
        <v>0.05</v>
      </c>
      <c r="J16" s="140" t="s">
        <v>10</v>
      </c>
      <c r="K16" s="143" t="s">
        <v>13</v>
      </c>
      <c r="L16" s="145"/>
    </row>
    <row r="17" spans="1:12" s="137" customFormat="1" ht="12" customHeight="1" outlineLevel="3">
      <c r="A17" s="138">
        <v>2010</v>
      </c>
      <c r="B17" s="139" t="s">
        <v>286</v>
      </c>
      <c r="C17" s="140">
        <v>0.56999999999999995</v>
      </c>
      <c r="D17" s="140">
        <v>10000</v>
      </c>
      <c r="E17" s="141">
        <f t="shared" si="0"/>
        <v>5.6999999999999996E-5</v>
      </c>
      <c r="F17" s="142"/>
      <c r="G17" s="140"/>
      <c r="H17" s="143">
        <f t="shared" ref="H17:H23" si="3">E17</f>
        <v>5.6999999999999996E-5</v>
      </c>
      <c r="I17" s="144">
        <v>0.05</v>
      </c>
      <c r="J17" s="140" t="s">
        <v>10</v>
      </c>
      <c r="K17" s="143" t="s">
        <v>13</v>
      </c>
      <c r="L17" s="136"/>
    </row>
    <row r="18" spans="1:12" s="137" customFormat="1" ht="12" customHeight="1" outlineLevel="3">
      <c r="A18" s="138">
        <v>2011</v>
      </c>
      <c r="B18" s="139" t="s">
        <v>146</v>
      </c>
      <c r="C18" s="140">
        <v>18</v>
      </c>
      <c r="D18" s="140">
        <v>1000</v>
      </c>
      <c r="E18" s="141">
        <f t="shared" si="0"/>
        <v>1.7999999999999999E-2</v>
      </c>
      <c r="F18" s="142"/>
      <c r="G18" s="140"/>
      <c r="H18" s="143">
        <f t="shared" si="3"/>
        <v>1.7999999999999999E-2</v>
      </c>
      <c r="I18" s="144">
        <v>0.05</v>
      </c>
      <c r="J18" s="140" t="s">
        <v>10</v>
      </c>
      <c r="K18" s="143" t="s">
        <v>12</v>
      </c>
      <c r="L18" s="136"/>
    </row>
    <row r="19" spans="1:12" s="137" customFormat="1" ht="12" customHeight="1" outlineLevel="3">
      <c r="A19" s="138">
        <v>2012</v>
      </c>
      <c r="B19" s="139" t="s">
        <v>147</v>
      </c>
      <c r="C19" s="140">
        <v>2</v>
      </c>
      <c r="D19" s="140">
        <v>1000</v>
      </c>
      <c r="E19" s="141">
        <f t="shared" si="0"/>
        <v>2E-3</v>
      </c>
      <c r="F19" s="142"/>
      <c r="G19" s="140"/>
      <c r="H19" s="143">
        <f t="shared" si="3"/>
        <v>2E-3</v>
      </c>
      <c r="I19" s="144">
        <v>0.05</v>
      </c>
      <c r="J19" s="140" t="s">
        <v>10</v>
      </c>
      <c r="K19" s="143" t="s">
        <v>12</v>
      </c>
      <c r="L19" s="136"/>
    </row>
    <row r="20" spans="1:12" s="137" customFormat="1" ht="12" customHeight="1" outlineLevel="3">
      <c r="A20" s="138">
        <v>2013</v>
      </c>
      <c r="B20" s="139" t="s">
        <v>148</v>
      </c>
      <c r="C20" s="140">
        <v>0.73</v>
      </c>
      <c r="D20" s="140">
        <v>1000</v>
      </c>
      <c r="E20" s="141">
        <f t="shared" si="0"/>
        <v>7.2999999999999996E-4</v>
      </c>
      <c r="F20" s="142"/>
      <c r="G20" s="140"/>
      <c r="H20" s="143">
        <f t="shared" si="3"/>
        <v>7.2999999999999996E-4</v>
      </c>
      <c r="I20" s="144">
        <v>0.05</v>
      </c>
      <c r="J20" s="140" t="s">
        <v>10</v>
      </c>
      <c r="K20" s="143" t="s">
        <v>12</v>
      </c>
      <c r="L20" s="136"/>
    </row>
    <row r="21" spans="1:12" s="123" customFormat="1" ht="12" customHeight="1" outlineLevel="3">
      <c r="A21" s="138">
        <v>2014</v>
      </c>
      <c r="B21" s="139" t="s">
        <v>149</v>
      </c>
      <c r="C21" s="140">
        <v>100</v>
      </c>
      <c r="D21" s="140">
        <v>1000</v>
      </c>
      <c r="E21" s="141">
        <f t="shared" si="0"/>
        <v>0.1</v>
      </c>
      <c r="F21" s="142"/>
      <c r="G21" s="140"/>
      <c r="H21" s="143">
        <f t="shared" si="3"/>
        <v>0.1</v>
      </c>
      <c r="I21" s="144">
        <v>0.05</v>
      </c>
      <c r="J21" s="140" t="s">
        <v>10</v>
      </c>
      <c r="K21" s="143" t="s">
        <v>12</v>
      </c>
      <c r="L21" s="136"/>
    </row>
    <row r="22" spans="1:12" s="123" customFormat="1" ht="12" customHeight="1" outlineLevel="3">
      <c r="A22" s="138">
        <v>2015</v>
      </c>
      <c r="B22" s="139" t="s">
        <v>150</v>
      </c>
      <c r="C22" s="140">
        <v>6.6</v>
      </c>
      <c r="D22" s="140">
        <v>1000</v>
      </c>
      <c r="E22" s="141">
        <f t="shared" si="0"/>
        <v>6.6E-3</v>
      </c>
      <c r="F22" s="142"/>
      <c r="G22" s="140"/>
      <c r="H22" s="143">
        <f t="shared" si="3"/>
        <v>6.6E-3</v>
      </c>
      <c r="I22" s="144">
        <v>0.05</v>
      </c>
      <c r="J22" s="140" t="s">
        <v>10</v>
      </c>
      <c r="K22" s="143" t="s">
        <v>12</v>
      </c>
      <c r="L22" s="136"/>
    </row>
    <row r="23" spans="1:12" s="123" customFormat="1" ht="12" customHeight="1" outlineLevel="3">
      <c r="A23" s="138">
        <v>2016</v>
      </c>
      <c r="B23" s="139" t="s">
        <v>151</v>
      </c>
      <c r="C23" s="140">
        <v>0.88</v>
      </c>
      <c r="D23" s="140">
        <v>1000</v>
      </c>
      <c r="E23" s="141">
        <f t="shared" si="0"/>
        <v>8.8000000000000003E-4</v>
      </c>
      <c r="F23" s="142"/>
      <c r="G23" s="140"/>
      <c r="H23" s="143">
        <f t="shared" si="3"/>
        <v>8.8000000000000003E-4</v>
      </c>
      <c r="I23" s="144">
        <v>0.05</v>
      </c>
      <c r="J23" s="140" t="s">
        <v>10</v>
      </c>
      <c r="K23" s="143" t="s">
        <v>12</v>
      </c>
      <c r="L23" s="136"/>
    </row>
    <row r="24" spans="1:12" s="123" customFormat="1" ht="12" customHeight="1" outlineLevel="3">
      <c r="A24" s="138">
        <v>2017</v>
      </c>
      <c r="B24" s="139" t="s">
        <v>152</v>
      </c>
      <c r="C24" s="140">
        <v>1.96</v>
      </c>
      <c r="D24" s="140">
        <v>1000</v>
      </c>
      <c r="E24" s="141">
        <f t="shared" si="0"/>
        <v>1.9599999999999999E-3</v>
      </c>
      <c r="F24" s="142"/>
      <c r="G24" s="140"/>
      <c r="H24" s="143">
        <f>E24</f>
        <v>1.9599999999999999E-3</v>
      </c>
      <c r="I24" s="144">
        <v>0.5</v>
      </c>
      <c r="J24" s="140" t="s">
        <v>14</v>
      </c>
      <c r="K24" s="143" t="s">
        <v>12</v>
      </c>
      <c r="L24" s="136"/>
    </row>
    <row r="25" spans="1:12" s="123" customFormat="1" ht="12" customHeight="1" outlineLevel="3">
      <c r="A25" s="207">
        <v>2018</v>
      </c>
      <c r="B25" s="146" t="s">
        <v>287</v>
      </c>
      <c r="C25" s="140">
        <v>10</v>
      </c>
      <c r="D25" s="140">
        <v>1000</v>
      </c>
      <c r="E25" s="141">
        <v>0.01</v>
      </c>
      <c r="F25" s="142"/>
      <c r="G25" s="140"/>
      <c r="H25" s="143">
        <v>0.01</v>
      </c>
      <c r="I25" s="144">
        <v>0.05</v>
      </c>
      <c r="J25" s="140" t="s">
        <v>10</v>
      </c>
      <c r="K25" s="143" t="s">
        <v>12</v>
      </c>
      <c r="L25" s="136"/>
    </row>
    <row r="26" spans="1:12" s="123" customFormat="1" ht="12" customHeight="1" outlineLevel="3">
      <c r="A26" s="207">
        <v>2019</v>
      </c>
      <c r="B26" s="146" t="s">
        <v>288</v>
      </c>
      <c r="C26" s="140">
        <v>6.1</v>
      </c>
      <c r="D26" s="140">
        <v>1000</v>
      </c>
      <c r="E26" s="141">
        <f t="shared" ref="E26:E29" si="4">C26/D26</f>
        <v>6.0999999999999995E-3</v>
      </c>
      <c r="F26" s="142"/>
      <c r="G26" s="140"/>
      <c r="H26" s="143">
        <f>E26</f>
        <v>6.0999999999999995E-3</v>
      </c>
      <c r="I26" s="144">
        <v>0.05</v>
      </c>
      <c r="J26" s="140" t="s">
        <v>10</v>
      </c>
      <c r="K26" s="143" t="s">
        <v>12</v>
      </c>
      <c r="L26" s="136"/>
    </row>
    <row r="27" spans="1:12" s="123" customFormat="1" ht="30" customHeight="1" outlineLevel="3">
      <c r="A27" s="247">
        <v>2020</v>
      </c>
      <c r="B27" s="147" t="s">
        <v>289</v>
      </c>
      <c r="C27" s="140">
        <v>10</v>
      </c>
      <c r="D27" s="140">
        <v>1000</v>
      </c>
      <c r="E27" s="141">
        <f t="shared" si="4"/>
        <v>0.01</v>
      </c>
      <c r="F27" s="142"/>
      <c r="G27" s="140"/>
      <c r="H27" s="143">
        <f>E27</f>
        <v>0.01</v>
      </c>
      <c r="I27" s="144">
        <v>0.05</v>
      </c>
      <c r="J27" s="140" t="s">
        <v>10</v>
      </c>
      <c r="K27" s="143" t="s">
        <v>12</v>
      </c>
      <c r="L27" s="136"/>
    </row>
    <row r="28" spans="1:12" s="137" customFormat="1" ht="12" customHeight="1" outlineLevel="3">
      <c r="A28" s="138">
        <v>2021</v>
      </c>
      <c r="B28" s="139" t="s">
        <v>153</v>
      </c>
      <c r="C28" s="140">
        <v>9</v>
      </c>
      <c r="D28" s="140">
        <v>10000</v>
      </c>
      <c r="E28" s="141">
        <f t="shared" si="4"/>
        <v>8.9999999999999998E-4</v>
      </c>
      <c r="F28" s="142">
        <v>0.25</v>
      </c>
      <c r="G28" s="140">
        <v>50</v>
      </c>
      <c r="H28" s="143">
        <f>F28/G28</f>
        <v>5.0000000000000001E-3</v>
      </c>
      <c r="I28" s="144">
        <v>0.05</v>
      </c>
      <c r="J28" s="140" t="s">
        <v>10</v>
      </c>
      <c r="K28" s="143" t="s">
        <v>11</v>
      </c>
      <c r="L28" s="136"/>
    </row>
    <row r="29" spans="1:12" s="137" customFormat="1" ht="12" customHeight="1" outlineLevel="3">
      <c r="A29" s="138">
        <v>2022</v>
      </c>
      <c r="B29" s="139" t="s">
        <v>154</v>
      </c>
      <c r="C29" s="140">
        <v>0.80649999999999999</v>
      </c>
      <c r="D29" s="140">
        <v>1000</v>
      </c>
      <c r="E29" s="141">
        <f t="shared" si="4"/>
        <v>8.0650000000000003E-4</v>
      </c>
      <c r="F29" s="142">
        <v>0.23</v>
      </c>
      <c r="G29" s="140">
        <v>50</v>
      </c>
      <c r="H29" s="143">
        <f>F29/G29</f>
        <v>4.5999999999999999E-3</v>
      </c>
      <c r="I29" s="144">
        <v>0.05</v>
      </c>
      <c r="J29" s="140" t="s">
        <v>10</v>
      </c>
      <c r="K29" s="143" t="s">
        <v>11</v>
      </c>
      <c r="L29" s="136"/>
    </row>
    <row r="30" spans="1:12" s="123" customFormat="1" ht="12" customHeight="1" outlineLevel="3">
      <c r="A30" s="138">
        <v>2023</v>
      </c>
      <c r="B30" s="139" t="s">
        <v>155</v>
      </c>
      <c r="C30" s="140">
        <v>3.3</v>
      </c>
      <c r="D30" s="140">
        <v>10000</v>
      </c>
      <c r="E30" s="141">
        <f>C30/D30</f>
        <v>3.3E-4</v>
      </c>
      <c r="F30" s="142">
        <v>1.2</v>
      </c>
      <c r="G30" s="140">
        <v>50</v>
      </c>
      <c r="H30" s="143">
        <f>F30/G30</f>
        <v>2.4E-2</v>
      </c>
      <c r="I30" s="144">
        <v>0.05</v>
      </c>
      <c r="J30" s="140" t="s">
        <v>10</v>
      </c>
      <c r="K30" s="143" t="s">
        <v>11</v>
      </c>
      <c r="L30" s="136"/>
    </row>
    <row r="31" spans="1:12" s="137" customFormat="1" ht="12" customHeight="1" outlineLevel="3">
      <c r="A31" s="138">
        <v>2024</v>
      </c>
      <c r="B31" s="139" t="s">
        <v>156</v>
      </c>
      <c r="C31" s="140">
        <v>0.5</v>
      </c>
      <c r="D31" s="140">
        <v>5000</v>
      </c>
      <c r="E31" s="141">
        <f t="shared" si="0"/>
        <v>1E-4</v>
      </c>
      <c r="F31" s="142"/>
      <c r="G31" s="140"/>
      <c r="H31" s="143">
        <f>E31</f>
        <v>1E-4</v>
      </c>
      <c r="I31" s="144">
        <v>0.05</v>
      </c>
      <c r="J31" s="140" t="s">
        <v>10</v>
      </c>
      <c r="K31" s="143" t="s">
        <v>11</v>
      </c>
      <c r="L31" s="136"/>
    </row>
    <row r="32" spans="1:12" s="123" customFormat="1" ht="12" customHeight="1" outlineLevel="3">
      <c r="A32" s="207">
        <v>2025</v>
      </c>
      <c r="B32" s="139" t="s">
        <v>290</v>
      </c>
      <c r="C32" s="140">
        <v>22</v>
      </c>
      <c r="D32" s="140">
        <v>1000</v>
      </c>
      <c r="E32" s="141">
        <f t="shared" si="0"/>
        <v>2.1999999999999999E-2</v>
      </c>
      <c r="F32" s="142">
        <v>10</v>
      </c>
      <c r="G32" s="140">
        <v>100</v>
      </c>
      <c r="H32" s="143">
        <f t="shared" ref="H32" si="5">F32/G32</f>
        <v>0.1</v>
      </c>
      <c r="I32" s="144">
        <v>0.05</v>
      </c>
      <c r="J32" s="140" t="s">
        <v>10</v>
      </c>
      <c r="K32" s="143" t="s">
        <v>13</v>
      </c>
      <c r="L32" s="136"/>
    </row>
    <row r="33" spans="1:12" s="137" customFormat="1" ht="12" customHeight="1" outlineLevel="3">
      <c r="A33" s="138">
        <v>2026</v>
      </c>
      <c r="B33" s="139" t="s">
        <v>15</v>
      </c>
      <c r="C33" s="140">
        <v>56</v>
      </c>
      <c r="D33" s="140">
        <v>10000</v>
      </c>
      <c r="E33" s="141">
        <f t="shared" si="0"/>
        <v>5.5999999999999999E-3</v>
      </c>
      <c r="F33" s="142"/>
      <c r="G33" s="140"/>
      <c r="H33" s="143">
        <f>E33</f>
        <v>5.5999999999999999E-3</v>
      </c>
      <c r="I33" s="144">
        <v>0.05</v>
      </c>
      <c r="J33" s="140" t="s">
        <v>10</v>
      </c>
      <c r="K33" s="143" t="s">
        <v>13</v>
      </c>
      <c r="L33" s="136"/>
    </row>
    <row r="34" spans="1:12" s="137" customFormat="1" ht="12" customHeight="1" outlineLevel="3">
      <c r="A34" s="138">
        <v>2027</v>
      </c>
      <c r="B34" s="139" t="s">
        <v>157</v>
      </c>
      <c r="C34" s="140">
        <v>100</v>
      </c>
      <c r="D34" s="140">
        <v>10000</v>
      </c>
      <c r="E34" s="141">
        <f t="shared" si="0"/>
        <v>0.01</v>
      </c>
      <c r="F34" s="142"/>
      <c r="G34" s="140"/>
      <c r="H34" s="143">
        <f>E34</f>
        <v>0.01</v>
      </c>
      <c r="I34" s="144">
        <v>0.05</v>
      </c>
      <c r="J34" s="140" t="s">
        <v>10</v>
      </c>
      <c r="K34" s="143" t="s">
        <v>12</v>
      </c>
      <c r="L34" s="136"/>
    </row>
    <row r="35" spans="1:12" s="137" customFormat="1" ht="12" customHeight="1" outlineLevel="3">
      <c r="A35" s="138">
        <v>2028</v>
      </c>
      <c r="B35" s="139" t="s">
        <v>291</v>
      </c>
      <c r="C35" s="140">
        <v>8.8000000000000007</v>
      </c>
      <c r="D35" s="140">
        <v>1000</v>
      </c>
      <c r="E35" s="141">
        <f t="shared" si="0"/>
        <v>8.8000000000000005E-3</v>
      </c>
      <c r="F35" s="142">
        <v>5</v>
      </c>
      <c r="G35" s="140">
        <v>100</v>
      </c>
      <c r="H35" s="143">
        <f>F35/G35</f>
        <v>0.05</v>
      </c>
      <c r="I35" s="144">
        <v>0.05</v>
      </c>
      <c r="J35" s="140" t="s">
        <v>10</v>
      </c>
      <c r="K35" s="143" t="s">
        <v>12</v>
      </c>
      <c r="L35" s="136"/>
    </row>
    <row r="36" spans="1:12" s="137" customFormat="1" ht="12" customHeight="1" outlineLevel="3">
      <c r="A36" s="138">
        <v>2029</v>
      </c>
      <c r="B36" s="139" t="s">
        <v>158</v>
      </c>
      <c r="C36" s="140">
        <v>38</v>
      </c>
      <c r="D36" s="140">
        <v>1000</v>
      </c>
      <c r="E36" s="141">
        <f t="shared" si="0"/>
        <v>3.7999999999999999E-2</v>
      </c>
      <c r="F36" s="142"/>
      <c r="G36" s="140"/>
      <c r="H36" s="143">
        <f t="shared" ref="H36:H38" si="6">E36</f>
        <v>3.7999999999999999E-2</v>
      </c>
      <c r="I36" s="144">
        <v>0.05</v>
      </c>
      <c r="J36" s="140" t="s">
        <v>10</v>
      </c>
      <c r="K36" s="143" t="s">
        <v>11</v>
      </c>
      <c r="L36" s="136"/>
    </row>
    <row r="37" spans="1:12" s="137" customFormat="1" ht="12" customHeight="1" outlineLevel="3">
      <c r="A37" s="129">
        <v>2030</v>
      </c>
      <c r="B37" s="130" t="s">
        <v>292</v>
      </c>
      <c r="C37" s="135">
        <v>0.1</v>
      </c>
      <c r="D37" s="131">
        <v>1000</v>
      </c>
      <c r="E37" s="132">
        <f t="shared" si="0"/>
        <v>1E-4</v>
      </c>
      <c r="F37" s="133">
        <v>0.32</v>
      </c>
      <c r="G37" s="131">
        <v>100</v>
      </c>
      <c r="H37" s="134">
        <f>F37/G37</f>
        <v>3.2000000000000002E-3</v>
      </c>
      <c r="I37" s="135">
        <v>0.5</v>
      </c>
      <c r="J37" s="131" t="s">
        <v>14</v>
      </c>
      <c r="K37" s="134" t="s">
        <v>12</v>
      </c>
      <c r="L37" s="136"/>
    </row>
    <row r="38" spans="1:12" s="137" customFormat="1" ht="12" customHeight="1" outlineLevel="3">
      <c r="A38" s="138">
        <v>2031</v>
      </c>
      <c r="B38" s="139" t="s">
        <v>159</v>
      </c>
      <c r="C38" s="144">
        <v>238</v>
      </c>
      <c r="D38" s="140">
        <v>1000</v>
      </c>
      <c r="E38" s="141">
        <f t="shared" si="0"/>
        <v>0.23799999999999999</v>
      </c>
      <c r="F38" s="142"/>
      <c r="G38" s="140"/>
      <c r="H38" s="143">
        <f t="shared" si="6"/>
        <v>0.23799999999999999</v>
      </c>
      <c r="I38" s="144">
        <v>0.05</v>
      </c>
      <c r="J38" s="140" t="s">
        <v>10</v>
      </c>
      <c r="K38" s="143" t="s">
        <v>13</v>
      </c>
      <c r="L38" s="136"/>
    </row>
    <row r="39" spans="1:12" s="137" customFormat="1" ht="12" customHeight="1" outlineLevel="3" thickBot="1">
      <c r="A39" s="148">
        <v>2032</v>
      </c>
      <c r="B39" s="149" t="s">
        <v>160</v>
      </c>
      <c r="C39" s="150">
        <v>25.1</v>
      </c>
      <c r="D39" s="151">
        <v>1000</v>
      </c>
      <c r="E39" s="152">
        <f>C39/D39</f>
        <v>2.5100000000000001E-2</v>
      </c>
      <c r="F39" s="153">
        <v>12.5</v>
      </c>
      <c r="G39" s="151">
        <v>50</v>
      </c>
      <c r="H39" s="154">
        <f>F39/G39</f>
        <v>0.25</v>
      </c>
      <c r="I39" s="150">
        <v>0.05</v>
      </c>
      <c r="J39" s="151" t="s">
        <v>10</v>
      </c>
      <c r="K39" s="154" t="s">
        <v>13</v>
      </c>
      <c r="L39" s="136"/>
    </row>
    <row r="40" spans="1:12" ht="12" customHeight="1" outlineLevel="3" thickBot="1">
      <c r="A40" s="155"/>
      <c r="B40" s="156"/>
      <c r="C40" s="157"/>
      <c r="D40" s="157"/>
      <c r="E40" s="157"/>
      <c r="F40" s="157"/>
      <c r="G40" s="157"/>
      <c r="H40" s="157"/>
      <c r="I40" s="157"/>
      <c r="J40" s="157"/>
      <c r="L40" s="136"/>
    </row>
    <row r="41" spans="1:12" ht="17.149999999999999" customHeight="1" outlineLevel="3" thickBot="1">
      <c r="A41" s="158"/>
      <c r="B41" s="125" t="s">
        <v>350</v>
      </c>
      <c r="C41" s="126"/>
      <c r="D41" s="126"/>
      <c r="E41" s="126"/>
      <c r="F41" s="126"/>
      <c r="G41" s="126"/>
      <c r="H41" s="126"/>
      <c r="I41" s="126"/>
      <c r="J41" s="126"/>
      <c r="K41" s="127"/>
      <c r="L41" s="136"/>
    </row>
    <row r="42" spans="1:12" s="137" customFormat="1" ht="12" customHeight="1" outlineLevel="3">
      <c r="A42" s="240">
        <v>2107</v>
      </c>
      <c r="B42" s="161" t="s">
        <v>295</v>
      </c>
      <c r="C42" s="142">
        <v>37.299999999999997</v>
      </c>
      <c r="D42" s="140">
        <v>5000</v>
      </c>
      <c r="E42" s="143">
        <f t="shared" ref="E42:E66" si="7">C42/D42</f>
        <v>7.4599999999999996E-3</v>
      </c>
      <c r="F42" s="142">
        <v>1.5</v>
      </c>
      <c r="G42" s="140">
        <v>10</v>
      </c>
      <c r="H42" s="143">
        <f>F42/G42</f>
        <v>0.15</v>
      </c>
      <c r="I42" s="142">
        <v>0.05</v>
      </c>
      <c r="J42" s="140" t="s">
        <v>10</v>
      </c>
      <c r="K42" s="143" t="s">
        <v>12</v>
      </c>
      <c r="L42" s="162"/>
    </row>
    <row r="43" spans="1:12" s="123" customFormat="1" ht="12" customHeight="1" outlineLevel="3">
      <c r="A43" s="240">
        <v>2108</v>
      </c>
      <c r="B43" s="161" t="s">
        <v>296</v>
      </c>
      <c r="C43" s="142">
        <v>5</v>
      </c>
      <c r="D43" s="140">
        <v>1000</v>
      </c>
      <c r="E43" s="143">
        <f t="shared" si="7"/>
        <v>5.0000000000000001E-3</v>
      </c>
      <c r="F43" s="142">
        <v>1.5</v>
      </c>
      <c r="G43" s="140">
        <v>10</v>
      </c>
      <c r="H43" s="143">
        <v>0.15</v>
      </c>
      <c r="I43" s="142">
        <v>0.05</v>
      </c>
      <c r="J43" s="140" t="s">
        <v>10</v>
      </c>
      <c r="K43" s="143" t="s">
        <v>13</v>
      </c>
      <c r="L43" s="162"/>
    </row>
    <row r="44" spans="1:12" s="137" customFormat="1" ht="12" customHeight="1" outlineLevel="3">
      <c r="A44" s="240">
        <v>2112</v>
      </c>
      <c r="B44" s="161" t="s">
        <v>300</v>
      </c>
      <c r="C44" s="142">
        <v>0.23</v>
      </c>
      <c r="D44" s="140">
        <v>1000</v>
      </c>
      <c r="E44" s="143">
        <f t="shared" si="7"/>
        <v>2.3000000000000001E-4</v>
      </c>
      <c r="F44" s="142">
        <v>0.18</v>
      </c>
      <c r="G44" s="140">
        <v>100</v>
      </c>
      <c r="H44" s="143">
        <f t="shared" ref="H44:H49" si="8">F44/G44</f>
        <v>1.8E-3</v>
      </c>
      <c r="I44" s="142">
        <v>0.05</v>
      </c>
      <c r="J44" s="140" t="s">
        <v>10</v>
      </c>
      <c r="K44" s="143" t="s">
        <v>12</v>
      </c>
      <c r="L44" s="163"/>
    </row>
    <row r="45" spans="1:12" s="123" customFormat="1" ht="12" customHeight="1" outlineLevel="3">
      <c r="A45" s="240">
        <v>2113</v>
      </c>
      <c r="B45" s="161" t="s">
        <v>301</v>
      </c>
      <c r="C45" s="142">
        <v>1</v>
      </c>
      <c r="D45" s="140">
        <v>1000</v>
      </c>
      <c r="E45" s="143">
        <f t="shared" si="7"/>
        <v>1E-3</v>
      </c>
      <c r="F45" s="142">
        <v>0.74</v>
      </c>
      <c r="G45" s="140">
        <v>10</v>
      </c>
      <c r="H45" s="143">
        <f t="shared" si="8"/>
        <v>7.3999999999999996E-2</v>
      </c>
      <c r="I45" s="142">
        <v>0.05</v>
      </c>
      <c r="J45" s="140" t="s">
        <v>10</v>
      </c>
      <c r="K45" s="143" t="s">
        <v>12</v>
      </c>
      <c r="L45" s="162"/>
    </row>
    <row r="46" spans="1:12" s="123" customFormat="1" ht="12" customHeight="1" outlineLevel="3">
      <c r="A46" s="240">
        <v>2114</v>
      </c>
      <c r="B46" s="161" t="s">
        <v>302</v>
      </c>
      <c r="C46" s="142">
        <v>1</v>
      </c>
      <c r="D46" s="140">
        <v>1000</v>
      </c>
      <c r="E46" s="143">
        <f t="shared" si="7"/>
        <v>1E-3</v>
      </c>
      <c r="F46" s="142">
        <v>0.6</v>
      </c>
      <c r="G46" s="140">
        <v>10</v>
      </c>
      <c r="H46" s="143">
        <f t="shared" si="8"/>
        <v>0.06</v>
      </c>
      <c r="I46" s="142">
        <v>0.05</v>
      </c>
      <c r="J46" s="140" t="s">
        <v>10</v>
      </c>
      <c r="K46" s="143" t="s">
        <v>12</v>
      </c>
      <c r="L46" s="162"/>
    </row>
    <row r="47" spans="1:12" s="123" customFormat="1" ht="12" customHeight="1" outlineLevel="3">
      <c r="A47" s="240">
        <v>2115</v>
      </c>
      <c r="B47" s="161" t="s">
        <v>303</v>
      </c>
      <c r="C47" s="142">
        <v>1</v>
      </c>
      <c r="D47" s="140">
        <v>1000</v>
      </c>
      <c r="E47" s="143">
        <f t="shared" si="7"/>
        <v>1E-3</v>
      </c>
      <c r="F47" s="142">
        <v>2.5</v>
      </c>
      <c r="G47" s="140">
        <v>10</v>
      </c>
      <c r="H47" s="143">
        <f t="shared" si="8"/>
        <v>0.25</v>
      </c>
      <c r="I47" s="142">
        <v>0.05</v>
      </c>
      <c r="J47" s="140" t="s">
        <v>10</v>
      </c>
      <c r="K47" s="143" t="s">
        <v>12</v>
      </c>
      <c r="L47" s="162"/>
    </row>
    <row r="48" spans="1:12" s="137" customFormat="1" ht="12" customHeight="1" outlineLevel="3">
      <c r="A48" s="240">
        <v>2130</v>
      </c>
      <c r="B48" s="161" t="s">
        <v>161</v>
      </c>
      <c r="C48" s="142">
        <v>0.78</v>
      </c>
      <c r="D48" s="140">
        <v>1000</v>
      </c>
      <c r="E48" s="143">
        <f t="shared" si="7"/>
        <v>7.7999999999999999E-4</v>
      </c>
      <c r="F48" s="142">
        <v>0.36</v>
      </c>
      <c r="G48" s="140">
        <v>100</v>
      </c>
      <c r="H48" s="143">
        <f t="shared" si="8"/>
        <v>3.5999999999999999E-3</v>
      </c>
      <c r="I48" s="142">
        <v>0.05</v>
      </c>
      <c r="J48" s="140" t="s">
        <v>10</v>
      </c>
      <c r="K48" s="165" t="s">
        <v>12</v>
      </c>
      <c r="L48" s="162"/>
    </row>
    <row r="49" spans="1:12" s="137" customFormat="1" ht="12" customHeight="1" outlineLevel="3">
      <c r="A49" s="240">
        <v>2131</v>
      </c>
      <c r="B49" s="161" t="s">
        <v>316</v>
      </c>
      <c r="C49" s="142">
        <v>3.2</v>
      </c>
      <c r="D49" s="140">
        <v>5000</v>
      </c>
      <c r="E49" s="143">
        <f t="shared" si="7"/>
        <v>6.4000000000000005E-4</v>
      </c>
      <c r="F49" s="142">
        <v>1</v>
      </c>
      <c r="G49" s="140">
        <v>100</v>
      </c>
      <c r="H49" s="143">
        <f t="shared" si="8"/>
        <v>0.01</v>
      </c>
      <c r="I49" s="142">
        <v>0.05</v>
      </c>
      <c r="J49" s="140" t="s">
        <v>10</v>
      </c>
      <c r="K49" s="143" t="s">
        <v>12</v>
      </c>
      <c r="L49" s="162"/>
    </row>
    <row r="50" spans="1:12" s="123" customFormat="1" ht="12" customHeight="1" outlineLevel="3">
      <c r="A50" s="240">
        <v>2132</v>
      </c>
      <c r="B50" s="161" t="s">
        <v>162</v>
      </c>
      <c r="C50" s="142">
        <v>10</v>
      </c>
      <c r="D50" s="140">
        <v>1000</v>
      </c>
      <c r="E50" s="143">
        <f t="shared" si="7"/>
        <v>0.01</v>
      </c>
      <c r="F50" s="142"/>
      <c r="G50" s="140"/>
      <c r="H50" s="143">
        <f>E50</f>
        <v>0.01</v>
      </c>
      <c r="I50" s="142">
        <v>0.05</v>
      </c>
      <c r="J50" s="140" t="s">
        <v>10</v>
      </c>
      <c r="K50" s="143" t="s">
        <v>13</v>
      </c>
      <c r="L50" s="162"/>
    </row>
    <row r="51" spans="1:12" s="123" customFormat="1" ht="12" customHeight="1" outlineLevel="3">
      <c r="A51" s="240">
        <v>2133</v>
      </c>
      <c r="B51" s="161" t="s">
        <v>163</v>
      </c>
      <c r="C51" s="142">
        <v>10</v>
      </c>
      <c r="D51" s="140">
        <v>1000</v>
      </c>
      <c r="E51" s="143">
        <f t="shared" si="7"/>
        <v>0.01</v>
      </c>
      <c r="F51" s="142">
        <v>6.25</v>
      </c>
      <c r="G51" s="140">
        <v>50</v>
      </c>
      <c r="H51" s="143">
        <v>0.125</v>
      </c>
      <c r="I51" s="142">
        <v>0.05</v>
      </c>
      <c r="J51" s="140" t="s">
        <v>10</v>
      </c>
      <c r="K51" s="143" t="s">
        <v>13</v>
      </c>
      <c r="L51" s="162"/>
    </row>
    <row r="52" spans="1:12" s="123" customFormat="1" ht="12" customHeight="1" outlineLevel="3">
      <c r="A52" s="166">
        <v>2134</v>
      </c>
      <c r="B52" s="161" t="s">
        <v>317</v>
      </c>
      <c r="C52" s="142">
        <v>28</v>
      </c>
      <c r="D52" s="140">
        <v>1000</v>
      </c>
      <c r="E52" s="143">
        <f t="shared" si="7"/>
        <v>2.8000000000000001E-2</v>
      </c>
      <c r="F52" s="142">
        <v>1.75</v>
      </c>
      <c r="G52" s="140">
        <v>10</v>
      </c>
      <c r="H52" s="143">
        <f t="shared" ref="H52:H53" si="9">F52/G52</f>
        <v>0.17499999999999999</v>
      </c>
      <c r="I52" s="142">
        <v>0.05</v>
      </c>
      <c r="J52" s="140" t="s">
        <v>10</v>
      </c>
      <c r="K52" s="143" t="s">
        <v>13</v>
      </c>
      <c r="L52" s="162"/>
    </row>
    <row r="53" spans="1:12" s="137" customFormat="1" ht="12" customHeight="1" outlineLevel="3">
      <c r="A53" s="240">
        <v>2135</v>
      </c>
      <c r="B53" s="161" t="s">
        <v>164</v>
      </c>
      <c r="C53" s="142">
        <v>480</v>
      </c>
      <c r="D53" s="140">
        <v>1000</v>
      </c>
      <c r="E53" s="143">
        <f t="shared" si="7"/>
        <v>0.48</v>
      </c>
      <c r="F53" s="142">
        <v>100</v>
      </c>
      <c r="G53" s="140">
        <v>100</v>
      </c>
      <c r="H53" s="143">
        <f t="shared" si="9"/>
        <v>1</v>
      </c>
      <c r="I53" s="142">
        <v>0.05</v>
      </c>
      <c r="J53" s="140" t="s">
        <v>10</v>
      </c>
      <c r="K53" s="143" t="s">
        <v>11</v>
      </c>
      <c r="L53" s="162"/>
    </row>
    <row r="54" spans="1:12" s="137" customFormat="1" ht="12" customHeight="1" outlineLevel="3">
      <c r="A54" s="240">
        <v>2136</v>
      </c>
      <c r="B54" s="161" t="s">
        <v>318</v>
      </c>
      <c r="C54" s="142">
        <v>8.6999999999999993</v>
      </c>
      <c r="D54" s="140">
        <v>1000</v>
      </c>
      <c r="E54" s="143">
        <f t="shared" si="7"/>
        <v>8.6999999999999994E-3</v>
      </c>
      <c r="F54" s="142">
        <v>1.75</v>
      </c>
      <c r="G54" s="140">
        <v>10</v>
      </c>
      <c r="H54" s="143">
        <f>F54/G54</f>
        <v>0.17499999999999999</v>
      </c>
      <c r="I54" s="142">
        <v>0.05</v>
      </c>
      <c r="J54" s="140" t="s">
        <v>10</v>
      </c>
      <c r="K54" s="143" t="s">
        <v>13</v>
      </c>
      <c r="L54" s="162"/>
    </row>
    <row r="55" spans="1:12" s="137" customFormat="1" ht="12" customHeight="1" outlineLevel="3">
      <c r="A55" s="240">
        <v>2137</v>
      </c>
      <c r="B55" s="161" t="s">
        <v>319</v>
      </c>
      <c r="C55" s="142"/>
      <c r="D55" s="140"/>
      <c r="E55" s="143">
        <f>H55</f>
        <v>0.17499999999999999</v>
      </c>
      <c r="F55" s="142">
        <v>1.75</v>
      </c>
      <c r="G55" s="140">
        <v>10</v>
      </c>
      <c r="H55" s="143">
        <f>F55/G55</f>
        <v>0.17499999999999999</v>
      </c>
      <c r="I55" s="142">
        <v>0.05</v>
      </c>
      <c r="J55" s="140" t="s">
        <v>10</v>
      </c>
      <c r="K55" s="143" t="s">
        <v>12</v>
      </c>
      <c r="L55" s="162"/>
    </row>
    <row r="56" spans="1:12" s="123" customFormat="1" ht="12" customHeight="1" outlineLevel="3">
      <c r="A56" s="240">
        <v>2138</v>
      </c>
      <c r="B56" s="161" t="s">
        <v>165</v>
      </c>
      <c r="C56" s="142">
        <v>9.5</v>
      </c>
      <c r="D56" s="140">
        <v>1000</v>
      </c>
      <c r="E56" s="143">
        <f t="shared" ref="E56" si="10">C56/D56</f>
        <v>9.4999999999999998E-3</v>
      </c>
      <c r="F56" s="142">
        <v>7.0000000000000007E-2</v>
      </c>
      <c r="G56" s="140">
        <v>10</v>
      </c>
      <c r="H56" s="143">
        <f>F56/G56</f>
        <v>7.000000000000001E-3</v>
      </c>
      <c r="I56" s="142">
        <v>0.05</v>
      </c>
      <c r="J56" s="140" t="s">
        <v>10</v>
      </c>
      <c r="K56" s="143" t="s">
        <v>13</v>
      </c>
      <c r="L56" s="162"/>
    </row>
    <row r="57" spans="1:12" s="123" customFormat="1" ht="12" customHeight="1" outlineLevel="3">
      <c r="A57" s="240">
        <v>2139</v>
      </c>
      <c r="B57" s="161" t="s">
        <v>166</v>
      </c>
      <c r="C57" s="142">
        <v>17</v>
      </c>
      <c r="D57" s="140">
        <v>10000</v>
      </c>
      <c r="E57" s="143">
        <f t="shared" si="7"/>
        <v>1.6999999999999999E-3</v>
      </c>
      <c r="F57" s="142"/>
      <c r="G57" s="140"/>
      <c r="H57" s="143">
        <f>E57</f>
        <v>1.6999999999999999E-3</v>
      </c>
      <c r="I57" s="142">
        <v>0.05</v>
      </c>
      <c r="J57" s="140" t="s">
        <v>10</v>
      </c>
      <c r="K57" s="143" t="s">
        <v>13</v>
      </c>
      <c r="L57" s="162"/>
    </row>
    <row r="58" spans="1:12" s="123" customFormat="1" ht="12" customHeight="1" outlineLevel="3">
      <c r="A58" s="240">
        <v>2140</v>
      </c>
      <c r="B58" s="161" t="s">
        <v>167</v>
      </c>
      <c r="C58" s="142">
        <v>2</v>
      </c>
      <c r="D58" s="140">
        <v>1000</v>
      </c>
      <c r="E58" s="143">
        <f t="shared" si="7"/>
        <v>2E-3</v>
      </c>
      <c r="F58" s="142">
        <v>7.0000000000000007E-2</v>
      </c>
      <c r="G58" s="140">
        <v>10</v>
      </c>
      <c r="H58" s="143">
        <f>F58/G58</f>
        <v>7.000000000000001E-3</v>
      </c>
      <c r="I58" s="142">
        <v>0.05</v>
      </c>
      <c r="J58" s="140" t="s">
        <v>10</v>
      </c>
      <c r="K58" s="143" t="s">
        <v>13</v>
      </c>
      <c r="L58" s="162"/>
    </row>
    <row r="59" spans="1:12" ht="12" customHeight="1" outlineLevel="3">
      <c r="A59" s="240">
        <v>2141</v>
      </c>
      <c r="B59" s="139" t="s">
        <v>16</v>
      </c>
      <c r="C59" s="144">
        <v>7</v>
      </c>
      <c r="D59" s="140">
        <v>1000</v>
      </c>
      <c r="E59" s="143">
        <f t="shared" si="7"/>
        <v>7.0000000000000001E-3</v>
      </c>
      <c r="F59" s="142"/>
      <c r="G59" s="140"/>
      <c r="H59" s="143">
        <f>E59</f>
        <v>7.0000000000000001E-3</v>
      </c>
      <c r="I59" s="142">
        <v>0.05</v>
      </c>
      <c r="J59" s="140" t="s">
        <v>10</v>
      </c>
      <c r="K59" s="143" t="s">
        <v>13</v>
      </c>
      <c r="L59" s="162"/>
    </row>
    <row r="60" spans="1:12" ht="12" customHeight="1" outlineLevel="3">
      <c r="A60" s="240">
        <v>2142</v>
      </c>
      <c r="B60" s="139" t="s">
        <v>320</v>
      </c>
      <c r="C60" s="144">
        <v>6.4</v>
      </c>
      <c r="D60" s="140">
        <v>5000</v>
      </c>
      <c r="E60" s="141">
        <f t="shared" si="7"/>
        <v>1.2800000000000001E-3</v>
      </c>
      <c r="F60" s="142"/>
      <c r="G60" s="140"/>
      <c r="H60" s="141">
        <f>E60</f>
        <v>1.2800000000000001E-3</v>
      </c>
      <c r="I60" s="142">
        <v>0.05</v>
      </c>
      <c r="J60" s="140" t="s">
        <v>10</v>
      </c>
      <c r="K60" s="143" t="s">
        <v>12</v>
      </c>
      <c r="L60" s="167"/>
    </row>
    <row r="61" spans="1:12" ht="12" customHeight="1" outlineLevel="3">
      <c r="A61" s="240">
        <v>2143</v>
      </c>
      <c r="B61" s="139" t="s">
        <v>168</v>
      </c>
      <c r="C61" s="144">
        <v>0.1</v>
      </c>
      <c r="D61" s="140">
        <v>5000</v>
      </c>
      <c r="E61" s="141">
        <f t="shared" si="7"/>
        <v>2.0000000000000002E-5</v>
      </c>
      <c r="F61" s="142">
        <v>1.0699999999999999E-2</v>
      </c>
      <c r="G61" s="140">
        <v>50</v>
      </c>
      <c r="H61" s="141">
        <v>2.14E-4</v>
      </c>
      <c r="I61" s="142">
        <v>0.05</v>
      </c>
      <c r="J61" s="140" t="s">
        <v>10</v>
      </c>
      <c r="K61" s="143" t="s">
        <v>12</v>
      </c>
      <c r="L61" s="167"/>
    </row>
    <row r="62" spans="1:12" ht="12" customHeight="1" outlineLevel="3">
      <c r="A62" s="240">
        <v>2144</v>
      </c>
      <c r="B62" s="139" t="s">
        <v>321</v>
      </c>
      <c r="C62" s="144">
        <v>0.42</v>
      </c>
      <c r="D62" s="140">
        <v>5000</v>
      </c>
      <c r="E62" s="141">
        <f t="shared" si="7"/>
        <v>8.3999999999999995E-5</v>
      </c>
      <c r="F62" s="142">
        <v>1.0699999999999999E-2</v>
      </c>
      <c r="G62" s="140">
        <v>50</v>
      </c>
      <c r="H62" s="141">
        <f>F62/G62</f>
        <v>2.14E-4</v>
      </c>
      <c r="I62" s="142">
        <v>0.05</v>
      </c>
      <c r="J62" s="140" t="s">
        <v>10</v>
      </c>
      <c r="K62" s="143" t="s">
        <v>12</v>
      </c>
      <c r="L62" s="167"/>
    </row>
    <row r="63" spans="1:12" ht="12" customHeight="1" outlineLevel="3">
      <c r="A63" s="240">
        <v>2146</v>
      </c>
      <c r="B63" s="139" t="s">
        <v>169</v>
      </c>
      <c r="C63" s="144">
        <v>3.6</v>
      </c>
      <c r="D63" s="140">
        <v>1000</v>
      </c>
      <c r="E63" s="141">
        <f t="shared" si="7"/>
        <v>3.5999999999999999E-3</v>
      </c>
      <c r="F63" s="142"/>
      <c r="G63" s="140"/>
      <c r="H63" s="141">
        <f>E63</f>
        <v>3.5999999999999999E-3</v>
      </c>
      <c r="I63" s="142">
        <v>0.5</v>
      </c>
      <c r="J63" s="140" t="s">
        <v>14</v>
      </c>
      <c r="K63" s="143" t="s">
        <v>12</v>
      </c>
      <c r="L63" s="167"/>
    </row>
    <row r="64" spans="1:12" ht="12" customHeight="1" outlineLevel="3">
      <c r="A64" s="240">
        <v>2147</v>
      </c>
      <c r="B64" s="139" t="s">
        <v>323</v>
      </c>
      <c r="C64" s="144">
        <f>(0.295+0.41)/2</f>
        <v>0.35249999999999998</v>
      </c>
      <c r="D64" s="140">
        <v>10000</v>
      </c>
      <c r="E64" s="141">
        <f t="shared" si="7"/>
        <v>3.5249999999999996E-5</v>
      </c>
      <c r="F64" s="142">
        <v>4.4000000000000003E-3</v>
      </c>
      <c r="G64" s="140">
        <v>50</v>
      </c>
      <c r="H64" s="141">
        <f>F64/G64</f>
        <v>8.8000000000000011E-5</v>
      </c>
      <c r="I64" s="142">
        <v>0.05</v>
      </c>
      <c r="J64" s="140" t="s">
        <v>10</v>
      </c>
      <c r="K64" s="143" t="s">
        <v>12</v>
      </c>
      <c r="L64" s="167"/>
    </row>
    <row r="65" spans="1:12" ht="12" customHeight="1" outlineLevel="3">
      <c r="A65" s="240">
        <v>2148</v>
      </c>
      <c r="B65" s="139" t="s">
        <v>324</v>
      </c>
      <c r="C65" s="144">
        <v>0.01</v>
      </c>
      <c r="D65" s="140">
        <v>1000</v>
      </c>
      <c r="E65" s="141">
        <f t="shared" si="7"/>
        <v>1.0000000000000001E-5</v>
      </c>
      <c r="F65" s="142"/>
      <c r="G65" s="140"/>
      <c r="H65" s="141">
        <f>E65</f>
        <v>1.0000000000000001E-5</v>
      </c>
      <c r="I65" s="142">
        <v>0.05</v>
      </c>
      <c r="J65" s="140" t="s">
        <v>10</v>
      </c>
      <c r="K65" s="143" t="s">
        <v>12</v>
      </c>
      <c r="L65" s="167"/>
    </row>
    <row r="66" spans="1:12" ht="12" customHeight="1" outlineLevel="3">
      <c r="A66" s="240">
        <v>2149</v>
      </c>
      <c r="B66" s="139" t="s">
        <v>325</v>
      </c>
      <c r="C66" s="144">
        <v>1</v>
      </c>
      <c r="D66" s="140">
        <v>10000</v>
      </c>
      <c r="E66" s="141">
        <f t="shared" si="7"/>
        <v>1E-4</v>
      </c>
      <c r="F66" s="142"/>
      <c r="G66" s="140"/>
      <c r="H66" s="141">
        <f>E66</f>
        <v>1E-4</v>
      </c>
      <c r="I66" s="142">
        <v>0.5</v>
      </c>
      <c r="J66" s="140" t="s">
        <v>14</v>
      </c>
      <c r="K66" s="143" t="s">
        <v>12</v>
      </c>
      <c r="L66" s="167"/>
    </row>
    <row r="67" spans="1:12" ht="12" customHeight="1" outlineLevel="3">
      <c r="A67" s="146">
        <v>2150</v>
      </c>
      <c r="B67" s="139" t="s">
        <v>170</v>
      </c>
      <c r="C67" s="168">
        <v>100</v>
      </c>
      <c r="D67" s="169">
        <v>1000</v>
      </c>
      <c r="E67" s="170">
        <f>C67/D67</f>
        <v>0.1</v>
      </c>
      <c r="F67" s="142">
        <v>100</v>
      </c>
      <c r="G67" s="140">
        <v>50</v>
      </c>
      <c r="H67" s="170">
        <f>F67/G67</f>
        <v>2</v>
      </c>
      <c r="I67" s="171">
        <v>0.5</v>
      </c>
      <c r="J67" s="172" t="s">
        <v>14</v>
      </c>
      <c r="K67" s="173" t="s">
        <v>12</v>
      </c>
      <c r="L67" s="167"/>
    </row>
    <row r="68" spans="1:12" ht="12" customHeight="1" outlineLevel="3">
      <c r="A68" s="146">
        <v>2151</v>
      </c>
      <c r="B68" s="139" t="s">
        <v>171</v>
      </c>
      <c r="C68" s="168">
        <v>100</v>
      </c>
      <c r="D68" s="169">
        <v>1000</v>
      </c>
      <c r="E68" s="170">
        <f>C68/D68</f>
        <v>0.1</v>
      </c>
      <c r="F68" s="142"/>
      <c r="G68" s="140"/>
      <c r="H68" s="170">
        <f>E68</f>
        <v>0.1</v>
      </c>
      <c r="I68" s="171">
        <v>0.5</v>
      </c>
      <c r="J68" s="172" t="s">
        <v>14</v>
      </c>
      <c r="K68" s="173" t="s">
        <v>12</v>
      </c>
      <c r="L68" s="167"/>
    </row>
    <row r="69" spans="1:12" s="155" customFormat="1" ht="12" customHeight="1">
      <c r="A69" s="146">
        <v>2152</v>
      </c>
      <c r="B69" s="139" t="s">
        <v>172</v>
      </c>
      <c r="C69" s="144">
        <v>39</v>
      </c>
      <c r="D69" s="140">
        <v>1000</v>
      </c>
      <c r="E69" s="141">
        <f t="shared" ref="E69:E80" si="11">C69/D69</f>
        <v>3.9E-2</v>
      </c>
      <c r="F69" s="142">
        <v>3.2</v>
      </c>
      <c r="G69" s="140">
        <v>50</v>
      </c>
      <c r="H69" s="141">
        <f>+F69/G69</f>
        <v>6.4000000000000001E-2</v>
      </c>
      <c r="I69" s="142">
        <v>0.05</v>
      </c>
      <c r="J69" s="140" t="s">
        <v>10</v>
      </c>
      <c r="K69" s="143" t="s">
        <v>13</v>
      </c>
      <c r="L69" s="167"/>
    </row>
    <row r="70" spans="1:12" s="155" customFormat="1" ht="12" customHeight="1">
      <c r="A70" s="146">
        <v>2153</v>
      </c>
      <c r="B70" s="139" t="s">
        <v>173</v>
      </c>
      <c r="C70" s="144">
        <v>100</v>
      </c>
      <c r="D70" s="140">
        <v>1000</v>
      </c>
      <c r="E70" s="141">
        <f t="shared" si="11"/>
        <v>0.1</v>
      </c>
      <c r="F70" s="142">
        <v>100</v>
      </c>
      <c r="G70" s="140">
        <v>50</v>
      </c>
      <c r="H70" s="141">
        <f>+F70/G70</f>
        <v>2</v>
      </c>
      <c r="I70" s="142">
        <v>0.05</v>
      </c>
      <c r="J70" s="140" t="s">
        <v>10</v>
      </c>
      <c r="K70" s="143" t="s">
        <v>12</v>
      </c>
      <c r="L70" s="167"/>
    </row>
    <row r="71" spans="1:12" s="155" customFormat="1" ht="12" customHeight="1">
      <c r="A71" s="146">
        <v>2154</v>
      </c>
      <c r="B71" s="139" t="s">
        <v>326</v>
      </c>
      <c r="C71" s="144">
        <v>12.1</v>
      </c>
      <c r="D71" s="140">
        <v>1000</v>
      </c>
      <c r="E71" s="141">
        <f t="shared" si="11"/>
        <v>1.21E-2</v>
      </c>
      <c r="F71" s="142">
        <v>0.254</v>
      </c>
      <c r="G71" s="140">
        <v>10</v>
      </c>
      <c r="H71" s="141">
        <f>+F71/G71</f>
        <v>2.5399999999999999E-2</v>
      </c>
      <c r="I71" s="142">
        <v>0.05</v>
      </c>
      <c r="J71" s="140" t="s">
        <v>10</v>
      </c>
      <c r="K71" s="143" t="s">
        <v>13</v>
      </c>
      <c r="L71" s="167"/>
    </row>
    <row r="72" spans="1:12" ht="12" customHeight="1" outlineLevel="3">
      <c r="A72" s="248">
        <v>2155</v>
      </c>
      <c r="B72" s="249" t="s">
        <v>351</v>
      </c>
      <c r="C72" s="250">
        <v>5</v>
      </c>
      <c r="D72" s="251">
        <v>1000</v>
      </c>
      <c r="E72" s="252">
        <f t="shared" si="11"/>
        <v>5.0000000000000001E-3</v>
      </c>
      <c r="F72" s="253">
        <v>1.5</v>
      </c>
      <c r="G72" s="251">
        <v>10</v>
      </c>
      <c r="H72" s="252">
        <f>F72/G72</f>
        <v>0.15</v>
      </c>
      <c r="I72" s="250">
        <v>0.05</v>
      </c>
      <c r="J72" s="251" t="s">
        <v>10</v>
      </c>
      <c r="K72" s="252" t="s">
        <v>13</v>
      </c>
      <c r="L72" s="136"/>
    </row>
    <row r="73" spans="1:12" s="155" customFormat="1" ht="17.149999999999999" customHeight="1" outlineLevel="3">
      <c r="A73" s="248">
        <v>2156</v>
      </c>
      <c r="B73" s="254" t="s">
        <v>352</v>
      </c>
      <c r="C73" s="255">
        <v>5</v>
      </c>
      <c r="D73" s="256">
        <v>1000</v>
      </c>
      <c r="E73" s="257">
        <f t="shared" si="11"/>
        <v>5.0000000000000001E-3</v>
      </c>
      <c r="F73" s="253">
        <v>1.5</v>
      </c>
      <c r="G73" s="251">
        <v>10</v>
      </c>
      <c r="H73" s="258">
        <f t="shared" ref="H73:H74" si="12">F73/G73</f>
        <v>0.15</v>
      </c>
      <c r="I73" s="250">
        <v>0.05</v>
      </c>
      <c r="J73" s="251" t="s">
        <v>10</v>
      </c>
      <c r="K73" s="252" t="s">
        <v>13</v>
      </c>
      <c r="L73" s="136"/>
    </row>
    <row r="74" spans="1:12" s="155" customFormat="1" ht="12" customHeight="1" outlineLevel="3">
      <c r="A74" s="248">
        <v>2157</v>
      </c>
      <c r="B74" s="254" t="s">
        <v>353</v>
      </c>
      <c r="C74" s="259">
        <v>50</v>
      </c>
      <c r="D74" s="260">
        <v>1000</v>
      </c>
      <c r="E74" s="261">
        <f t="shared" si="11"/>
        <v>0.05</v>
      </c>
      <c r="F74" s="253">
        <v>25</v>
      </c>
      <c r="G74" s="251">
        <v>10</v>
      </c>
      <c r="H74" s="258">
        <f t="shared" si="12"/>
        <v>2.5</v>
      </c>
      <c r="I74" s="255">
        <v>0.05</v>
      </c>
      <c r="J74" s="256" t="s">
        <v>10</v>
      </c>
      <c r="K74" s="257" t="s">
        <v>13</v>
      </c>
      <c r="L74" s="162"/>
    </row>
    <row r="75" spans="1:12" s="155" customFormat="1" ht="12" customHeight="1" outlineLevel="4">
      <c r="A75" s="248">
        <v>2158</v>
      </c>
      <c r="B75" s="249" t="s">
        <v>354</v>
      </c>
      <c r="C75" s="250">
        <v>5</v>
      </c>
      <c r="D75" s="251">
        <v>1000</v>
      </c>
      <c r="E75" s="252">
        <f t="shared" si="11"/>
        <v>5.0000000000000001E-3</v>
      </c>
      <c r="F75" s="253">
        <v>1.5</v>
      </c>
      <c r="G75" s="251">
        <v>10</v>
      </c>
      <c r="H75" s="258">
        <f>F75/G75</f>
        <v>0.15</v>
      </c>
      <c r="I75" s="250">
        <v>0.05</v>
      </c>
      <c r="J75" s="251" t="s">
        <v>10</v>
      </c>
      <c r="K75" s="252" t="s">
        <v>12</v>
      </c>
      <c r="L75" s="195"/>
    </row>
    <row r="76" spans="1:12" s="123" customFormat="1" ht="12" customHeight="1" outlineLevel="3">
      <c r="A76" s="248">
        <v>2159</v>
      </c>
      <c r="B76" s="249" t="s">
        <v>293</v>
      </c>
      <c r="C76" s="250">
        <v>5</v>
      </c>
      <c r="D76" s="251">
        <v>1000</v>
      </c>
      <c r="E76" s="252">
        <f t="shared" si="11"/>
        <v>5.0000000000000001E-3</v>
      </c>
      <c r="F76" s="250">
        <v>1.5</v>
      </c>
      <c r="G76" s="251">
        <v>10</v>
      </c>
      <c r="H76" s="252">
        <v>0.15</v>
      </c>
      <c r="I76" s="250">
        <v>0.05</v>
      </c>
      <c r="J76" s="251" t="s">
        <v>10</v>
      </c>
      <c r="K76" s="252" t="s">
        <v>12</v>
      </c>
      <c r="L76" s="136"/>
    </row>
    <row r="77" spans="1:12" s="137" customFormat="1" ht="12" customHeight="1" outlineLevel="4">
      <c r="A77" s="248">
        <v>2160</v>
      </c>
      <c r="B77" s="249" t="s">
        <v>294</v>
      </c>
      <c r="C77" s="255">
        <v>50</v>
      </c>
      <c r="D77" s="256">
        <v>1000</v>
      </c>
      <c r="E77" s="257">
        <f t="shared" si="11"/>
        <v>0.05</v>
      </c>
      <c r="F77" s="250">
        <v>25</v>
      </c>
      <c r="G77" s="251">
        <v>10</v>
      </c>
      <c r="H77" s="252">
        <v>2.5</v>
      </c>
      <c r="I77" s="250">
        <v>0.05</v>
      </c>
      <c r="J77" s="251" t="s">
        <v>10</v>
      </c>
      <c r="K77" s="252" t="s">
        <v>12</v>
      </c>
      <c r="L77" s="136"/>
    </row>
    <row r="78" spans="1:12" s="137" customFormat="1" ht="12" customHeight="1" outlineLevel="4">
      <c r="A78" s="248">
        <v>2161</v>
      </c>
      <c r="B78" s="249" t="s">
        <v>297</v>
      </c>
      <c r="C78" s="250">
        <v>0.43</v>
      </c>
      <c r="D78" s="251">
        <v>1000</v>
      </c>
      <c r="E78" s="252">
        <f t="shared" si="11"/>
        <v>4.2999999999999999E-4</v>
      </c>
      <c r="F78" s="250">
        <v>0.28999999999999998</v>
      </c>
      <c r="G78" s="251">
        <v>10</v>
      </c>
      <c r="H78" s="252">
        <f t="shared" ref="H78:H93" si="13">F78/G78</f>
        <v>2.8999999999999998E-2</v>
      </c>
      <c r="I78" s="250">
        <v>0.05</v>
      </c>
      <c r="J78" s="251" t="s">
        <v>10</v>
      </c>
      <c r="K78" s="252" t="s">
        <v>13</v>
      </c>
      <c r="L78" s="136"/>
    </row>
    <row r="79" spans="1:12" s="137" customFormat="1" ht="12" customHeight="1" outlineLevel="4">
      <c r="A79" s="248">
        <v>2162</v>
      </c>
      <c r="B79" s="249" t="s">
        <v>298</v>
      </c>
      <c r="C79" s="250">
        <v>0.43</v>
      </c>
      <c r="D79" s="251">
        <v>1000</v>
      </c>
      <c r="E79" s="252">
        <f t="shared" si="11"/>
        <v>4.2999999999999999E-4</v>
      </c>
      <c r="F79" s="250">
        <v>0.37</v>
      </c>
      <c r="G79" s="251">
        <v>10</v>
      </c>
      <c r="H79" s="252">
        <f t="shared" si="13"/>
        <v>3.6999999999999998E-2</v>
      </c>
      <c r="I79" s="250">
        <v>0.05</v>
      </c>
      <c r="J79" s="251" t="s">
        <v>10</v>
      </c>
      <c r="K79" s="252" t="s">
        <v>13</v>
      </c>
      <c r="L79" s="136"/>
    </row>
    <row r="80" spans="1:12" s="137" customFormat="1" ht="12" customHeight="1" outlineLevel="4">
      <c r="A80" s="248">
        <v>2163</v>
      </c>
      <c r="B80" s="249" t="s">
        <v>299</v>
      </c>
      <c r="C80" s="250">
        <v>0.4</v>
      </c>
      <c r="D80" s="251">
        <v>1000</v>
      </c>
      <c r="E80" s="252">
        <f t="shared" si="11"/>
        <v>4.0000000000000002E-4</v>
      </c>
      <c r="F80" s="250">
        <v>0.27</v>
      </c>
      <c r="G80" s="251">
        <v>10</v>
      </c>
      <c r="H80" s="252">
        <f t="shared" si="13"/>
        <v>2.7000000000000003E-2</v>
      </c>
      <c r="I80" s="250">
        <v>0.05</v>
      </c>
      <c r="J80" s="251" t="s">
        <v>10</v>
      </c>
      <c r="K80" s="252" t="s">
        <v>13</v>
      </c>
      <c r="L80" s="136"/>
    </row>
    <row r="81" spans="1:12" ht="12" customHeight="1" outlineLevel="3">
      <c r="A81" s="248">
        <v>2164</v>
      </c>
      <c r="B81" s="249" t="s">
        <v>355</v>
      </c>
      <c r="C81" s="250"/>
      <c r="D81" s="251"/>
      <c r="E81" s="252">
        <f>H81</f>
        <v>0.01</v>
      </c>
      <c r="F81" s="250">
        <v>0.1</v>
      </c>
      <c r="G81" s="251">
        <v>10</v>
      </c>
      <c r="H81" s="252">
        <f t="shared" si="13"/>
        <v>0.01</v>
      </c>
      <c r="I81" s="250">
        <v>0.05</v>
      </c>
      <c r="J81" s="251" t="s">
        <v>10</v>
      </c>
      <c r="K81" s="252" t="s">
        <v>13</v>
      </c>
      <c r="L81" s="136"/>
    </row>
    <row r="82" spans="1:12" s="155" customFormat="1" ht="17.149999999999999" customHeight="1" outlineLevel="3">
      <c r="A82" s="248">
        <v>2165</v>
      </c>
      <c r="B82" s="249" t="s">
        <v>356</v>
      </c>
      <c r="C82" s="250">
        <v>0.4</v>
      </c>
      <c r="D82" s="251">
        <v>1000</v>
      </c>
      <c r="E82" s="252">
        <f t="shared" ref="E82:E89" si="14">C82/D82</f>
        <v>4.0000000000000002E-4</v>
      </c>
      <c r="F82" s="250">
        <v>0.12</v>
      </c>
      <c r="G82" s="251">
        <v>10</v>
      </c>
      <c r="H82" s="252">
        <f t="shared" si="13"/>
        <v>1.2E-2</v>
      </c>
      <c r="I82" s="250">
        <v>0.05</v>
      </c>
      <c r="J82" s="251" t="s">
        <v>10</v>
      </c>
      <c r="K82" s="252" t="s">
        <v>13</v>
      </c>
      <c r="L82" s="136"/>
    </row>
    <row r="83" spans="1:12" s="155" customFormat="1" ht="12" customHeight="1" outlineLevel="3">
      <c r="A83" s="262">
        <v>2166</v>
      </c>
      <c r="B83" s="249" t="s">
        <v>304</v>
      </c>
      <c r="C83" s="250">
        <v>0.7</v>
      </c>
      <c r="D83" s="251">
        <v>1000</v>
      </c>
      <c r="E83" s="252">
        <f t="shared" si="14"/>
        <v>6.9999999999999999E-4</v>
      </c>
      <c r="F83" s="250">
        <v>4.8600000000000003</v>
      </c>
      <c r="G83" s="251">
        <v>10</v>
      </c>
      <c r="H83" s="252">
        <f t="shared" si="13"/>
        <v>0.48600000000000004</v>
      </c>
      <c r="I83" s="250">
        <v>0.05</v>
      </c>
      <c r="J83" s="251" t="s">
        <v>10</v>
      </c>
      <c r="K83" s="252" t="s">
        <v>13</v>
      </c>
      <c r="L83" s="201"/>
    </row>
    <row r="84" spans="1:12" s="155" customFormat="1" ht="12" customHeight="1" outlineLevel="3">
      <c r="A84" s="262">
        <v>2167</v>
      </c>
      <c r="B84" s="249" t="s">
        <v>305</v>
      </c>
      <c r="C84" s="250">
        <v>13</v>
      </c>
      <c r="D84" s="251">
        <v>1000</v>
      </c>
      <c r="E84" s="252">
        <f t="shared" si="14"/>
        <v>1.2999999999999999E-2</v>
      </c>
      <c r="F84" s="250">
        <v>4.8600000000000003</v>
      </c>
      <c r="G84" s="251">
        <v>10</v>
      </c>
      <c r="H84" s="252">
        <f t="shared" si="13"/>
        <v>0.48600000000000004</v>
      </c>
      <c r="I84" s="250">
        <v>0.05</v>
      </c>
      <c r="J84" s="251" t="s">
        <v>10</v>
      </c>
      <c r="K84" s="252" t="s">
        <v>242</v>
      </c>
      <c r="L84" s="201"/>
    </row>
    <row r="85" spans="1:12" ht="12" customHeight="1" outlineLevel="4">
      <c r="A85" s="248">
        <v>2168</v>
      </c>
      <c r="B85" s="249" t="s">
        <v>306</v>
      </c>
      <c r="C85" s="250">
        <v>130</v>
      </c>
      <c r="D85" s="251">
        <v>1000</v>
      </c>
      <c r="E85" s="252">
        <f t="shared" si="14"/>
        <v>0.13</v>
      </c>
      <c r="F85" s="250">
        <v>56</v>
      </c>
      <c r="G85" s="251">
        <v>10</v>
      </c>
      <c r="H85" s="252">
        <f t="shared" si="13"/>
        <v>5.6</v>
      </c>
      <c r="I85" s="250">
        <v>0.05</v>
      </c>
      <c r="J85" s="251" t="s">
        <v>10</v>
      </c>
      <c r="K85" s="252" t="s">
        <v>12</v>
      </c>
      <c r="L85" s="136"/>
    </row>
    <row r="86" spans="1:12" ht="12" customHeight="1" outlineLevel="4">
      <c r="A86" s="248">
        <v>2170</v>
      </c>
      <c r="B86" s="249" t="s">
        <v>307</v>
      </c>
      <c r="C86" s="250">
        <v>0.3</v>
      </c>
      <c r="D86" s="251">
        <v>1000</v>
      </c>
      <c r="E86" s="252">
        <f t="shared" si="14"/>
        <v>2.9999999999999997E-4</v>
      </c>
      <c r="F86" s="250">
        <v>0.47</v>
      </c>
      <c r="G86" s="251">
        <v>10</v>
      </c>
      <c r="H86" s="252">
        <f t="shared" si="13"/>
        <v>4.7E-2</v>
      </c>
      <c r="I86" s="250">
        <v>0.05</v>
      </c>
      <c r="J86" s="251" t="s">
        <v>10</v>
      </c>
      <c r="K86" s="252" t="s">
        <v>13</v>
      </c>
      <c r="L86" s="136"/>
    </row>
    <row r="87" spans="1:12" s="155" customFormat="1" ht="12" customHeight="1" outlineLevel="3">
      <c r="A87" s="248">
        <v>2171</v>
      </c>
      <c r="B87" s="249" t="s">
        <v>308</v>
      </c>
      <c r="C87" s="250">
        <v>1</v>
      </c>
      <c r="D87" s="251">
        <v>1000</v>
      </c>
      <c r="E87" s="252">
        <f t="shared" si="14"/>
        <v>1E-3</v>
      </c>
      <c r="F87" s="250">
        <v>0.2</v>
      </c>
      <c r="G87" s="251">
        <v>10</v>
      </c>
      <c r="H87" s="252">
        <f t="shared" si="13"/>
        <v>0.02</v>
      </c>
      <c r="I87" s="250">
        <v>0.05</v>
      </c>
      <c r="J87" s="251" t="s">
        <v>10</v>
      </c>
      <c r="K87" s="252" t="s">
        <v>12</v>
      </c>
      <c r="L87" s="136"/>
    </row>
    <row r="88" spans="1:12" s="155" customFormat="1" ht="12" customHeight="1" outlineLevel="3">
      <c r="A88" s="248">
        <v>2172</v>
      </c>
      <c r="B88" s="249" t="s">
        <v>309</v>
      </c>
      <c r="C88" s="250">
        <v>1</v>
      </c>
      <c r="D88" s="251">
        <v>1000</v>
      </c>
      <c r="E88" s="252">
        <f t="shared" si="14"/>
        <v>1E-3</v>
      </c>
      <c r="F88" s="250">
        <v>0.39</v>
      </c>
      <c r="G88" s="251">
        <v>10</v>
      </c>
      <c r="H88" s="252">
        <f t="shared" si="13"/>
        <v>3.9E-2</v>
      </c>
      <c r="I88" s="250">
        <v>0.05</v>
      </c>
      <c r="J88" s="251" t="s">
        <v>10</v>
      </c>
      <c r="K88" s="252" t="s">
        <v>13</v>
      </c>
      <c r="L88" s="136"/>
    </row>
    <row r="89" spans="1:12" s="155" customFormat="1" ht="17.149999999999999" customHeight="1">
      <c r="A89" s="248">
        <v>2173</v>
      </c>
      <c r="B89" s="249" t="s">
        <v>310</v>
      </c>
      <c r="C89" s="250">
        <v>1</v>
      </c>
      <c r="D89" s="251">
        <v>1000</v>
      </c>
      <c r="E89" s="252">
        <f t="shared" si="14"/>
        <v>1E-3</v>
      </c>
      <c r="F89" s="250">
        <v>1.52</v>
      </c>
      <c r="G89" s="251">
        <v>10</v>
      </c>
      <c r="H89" s="252">
        <f t="shared" si="13"/>
        <v>0.152</v>
      </c>
      <c r="I89" s="250">
        <v>0.05</v>
      </c>
      <c r="J89" s="251" t="s">
        <v>10</v>
      </c>
      <c r="K89" s="252" t="s">
        <v>12</v>
      </c>
      <c r="L89" s="136"/>
    </row>
    <row r="90" spans="1:12" s="155" customFormat="1" ht="12" customHeight="1">
      <c r="A90" s="248">
        <v>2174</v>
      </c>
      <c r="B90" s="249" t="s">
        <v>311</v>
      </c>
      <c r="C90" s="250"/>
      <c r="D90" s="251"/>
      <c r="E90" s="252">
        <f>H90</f>
        <v>5.4000000000000003E-3</v>
      </c>
      <c r="F90" s="250">
        <v>5.3999999999999999E-2</v>
      </c>
      <c r="G90" s="251">
        <v>10</v>
      </c>
      <c r="H90" s="252">
        <f t="shared" si="13"/>
        <v>5.4000000000000003E-3</v>
      </c>
      <c r="I90" s="250">
        <v>0.05</v>
      </c>
      <c r="J90" s="251" t="s">
        <v>10</v>
      </c>
      <c r="K90" s="252" t="s">
        <v>12</v>
      </c>
      <c r="L90" s="201"/>
    </row>
    <row r="91" spans="1:12" s="155" customFormat="1" ht="12" customHeight="1">
      <c r="A91" s="248">
        <v>2175</v>
      </c>
      <c r="B91" s="249" t="s">
        <v>312</v>
      </c>
      <c r="C91" s="250">
        <v>3.2</v>
      </c>
      <c r="D91" s="251">
        <v>1000</v>
      </c>
      <c r="E91" s="252">
        <f>C91/D91</f>
        <v>3.2000000000000002E-3</v>
      </c>
      <c r="F91" s="250">
        <v>8.2000000000000003E-2</v>
      </c>
      <c r="G91" s="251">
        <v>10</v>
      </c>
      <c r="H91" s="252">
        <f t="shared" si="13"/>
        <v>8.2000000000000007E-3</v>
      </c>
      <c r="I91" s="250">
        <v>0.05</v>
      </c>
      <c r="J91" s="251" t="s">
        <v>10</v>
      </c>
      <c r="K91" s="252" t="s">
        <v>13</v>
      </c>
      <c r="L91" s="162"/>
    </row>
    <row r="92" spans="1:12" s="155" customFormat="1" ht="12" customHeight="1">
      <c r="A92" s="248">
        <v>2176</v>
      </c>
      <c r="B92" s="249" t="s">
        <v>313</v>
      </c>
      <c r="C92" s="250">
        <v>0.72</v>
      </c>
      <c r="D92" s="251">
        <v>1000</v>
      </c>
      <c r="E92" s="252">
        <f>C92/D92</f>
        <v>7.1999999999999994E-4</v>
      </c>
      <c r="F92" s="250">
        <v>0.11</v>
      </c>
      <c r="G92" s="251">
        <v>10</v>
      </c>
      <c r="H92" s="252">
        <f t="shared" si="13"/>
        <v>1.0999999999999999E-2</v>
      </c>
      <c r="I92" s="250">
        <v>0.05</v>
      </c>
      <c r="J92" s="251" t="s">
        <v>10</v>
      </c>
      <c r="K92" s="252" t="s">
        <v>13</v>
      </c>
      <c r="L92" s="162"/>
    </row>
    <row r="93" spans="1:12" s="155" customFormat="1" ht="12" customHeight="1">
      <c r="A93" s="248">
        <v>2177</v>
      </c>
      <c r="B93" s="249" t="s">
        <v>314</v>
      </c>
      <c r="C93" s="250">
        <v>4.0999999999999996</v>
      </c>
      <c r="D93" s="251">
        <v>1000</v>
      </c>
      <c r="E93" s="252">
        <f>C93/D93</f>
        <v>4.0999999999999995E-3</v>
      </c>
      <c r="F93" s="250">
        <v>28.6</v>
      </c>
      <c r="G93" s="251">
        <v>10</v>
      </c>
      <c r="H93" s="252">
        <f t="shared" si="13"/>
        <v>2.8600000000000003</v>
      </c>
      <c r="I93" s="250">
        <v>0.05</v>
      </c>
      <c r="J93" s="251" t="s">
        <v>10</v>
      </c>
      <c r="K93" s="252" t="s">
        <v>13</v>
      </c>
      <c r="L93" s="162"/>
    </row>
    <row r="94" spans="1:12" s="155" customFormat="1" ht="12" customHeight="1">
      <c r="A94" s="248">
        <v>2178</v>
      </c>
      <c r="B94" s="249" t="s">
        <v>315</v>
      </c>
      <c r="C94" s="250">
        <v>30</v>
      </c>
      <c r="D94" s="251">
        <v>1000</v>
      </c>
      <c r="E94" s="252">
        <f>C94/D94</f>
        <v>0.03</v>
      </c>
      <c r="F94" s="250"/>
      <c r="G94" s="251"/>
      <c r="H94" s="252">
        <f>E94</f>
        <v>0.03</v>
      </c>
      <c r="I94" s="250">
        <v>0.05</v>
      </c>
      <c r="J94" s="251" t="s">
        <v>10</v>
      </c>
      <c r="K94" s="252" t="s">
        <v>13</v>
      </c>
      <c r="L94" s="162"/>
    </row>
    <row r="95" spans="1:12" s="155" customFormat="1" ht="12" customHeight="1" thickBot="1">
      <c r="A95" s="263">
        <v>2179</v>
      </c>
      <c r="B95" s="264" t="s">
        <v>322</v>
      </c>
      <c r="C95" s="265">
        <v>1.3</v>
      </c>
      <c r="D95" s="266">
        <v>1000</v>
      </c>
      <c r="E95" s="267">
        <v>1.2999999999999999E-3</v>
      </c>
      <c r="F95" s="268"/>
      <c r="G95" s="266"/>
      <c r="H95" s="267">
        <f>E95</f>
        <v>1.2999999999999999E-3</v>
      </c>
      <c r="I95" s="268">
        <v>0.05</v>
      </c>
      <c r="J95" s="266" t="s">
        <v>10</v>
      </c>
      <c r="K95" s="269" t="s">
        <v>12</v>
      </c>
      <c r="L95" s="162"/>
    </row>
    <row r="96" spans="1:12" s="155" customFormat="1" ht="12" customHeight="1" thickBot="1">
      <c r="A96" s="176"/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62"/>
    </row>
    <row r="97" spans="1:12" s="155" customFormat="1" ht="15.75" customHeight="1" thickBot="1">
      <c r="A97" s="158"/>
      <c r="B97" s="125" t="s">
        <v>17</v>
      </c>
      <c r="C97" s="179"/>
      <c r="D97" s="179"/>
      <c r="E97" s="179"/>
      <c r="F97" s="179"/>
      <c r="G97" s="179"/>
      <c r="H97" s="179"/>
      <c r="I97" s="179"/>
      <c r="J97" s="179"/>
      <c r="K97" s="180"/>
      <c r="L97" s="162"/>
    </row>
    <row r="98" spans="1:12" ht="12" customHeight="1">
      <c r="A98" s="181">
        <v>2201</v>
      </c>
      <c r="B98" s="182" t="s">
        <v>174</v>
      </c>
      <c r="C98" s="183">
        <v>1.7</v>
      </c>
      <c r="D98" s="184">
        <v>1000</v>
      </c>
      <c r="E98" s="185">
        <f>C98/D98</f>
        <v>1.6999999999999999E-3</v>
      </c>
      <c r="F98" s="186">
        <v>0.13500000000000001</v>
      </c>
      <c r="G98" s="187">
        <v>10</v>
      </c>
      <c r="H98" s="188">
        <f>F98/G98</f>
        <v>1.3500000000000002E-2</v>
      </c>
      <c r="I98" s="183">
        <v>0.05</v>
      </c>
      <c r="J98" s="184" t="s">
        <v>10</v>
      </c>
      <c r="K98" s="189" t="s">
        <v>13</v>
      </c>
      <c r="L98" s="162"/>
    </row>
    <row r="99" spans="1:12" ht="12" customHeight="1">
      <c r="A99" s="146">
        <v>2202</v>
      </c>
      <c r="B99" s="190" t="s">
        <v>175</v>
      </c>
      <c r="C99" s="191">
        <v>0.92500000000000004</v>
      </c>
      <c r="D99" s="192">
        <v>1000</v>
      </c>
      <c r="E99" s="160">
        <f t="shared" ref="E99:E104" si="15">C99/D99</f>
        <v>9.2500000000000004E-4</v>
      </c>
      <c r="F99" s="193">
        <v>0.13500000000000001</v>
      </c>
      <c r="G99" s="192">
        <v>10</v>
      </c>
      <c r="H99" s="194">
        <f t="shared" ref="H99" si="16">F99/G99</f>
        <v>1.3500000000000002E-2</v>
      </c>
      <c r="I99" s="191">
        <v>0.05</v>
      </c>
      <c r="J99" s="192" t="s">
        <v>10</v>
      </c>
      <c r="K99" s="160" t="s">
        <v>13</v>
      </c>
      <c r="L99" s="162"/>
    </row>
    <row r="100" spans="1:12" s="155" customFormat="1" ht="12" customHeight="1">
      <c r="A100" s="146">
        <v>2203</v>
      </c>
      <c r="B100" s="196" t="s">
        <v>176</v>
      </c>
      <c r="C100" s="142">
        <v>0.3</v>
      </c>
      <c r="D100" s="140">
        <v>1000</v>
      </c>
      <c r="E100" s="143">
        <f t="shared" si="15"/>
        <v>2.9999999999999997E-4</v>
      </c>
      <c r="F100" s="144"/>
      <c r="G100" s="140"/>
      <c r="H100" s="141">
        <f>E100</f>
        <v>2.9999999999999997E-4</v>
      </c>
      <c r="I100" s="142">
        <v>0.05</v>
      </c>
      <c r="J100" s="140" t="s">
        <v>10</v>
      </c>
      <c r="K100" s="143" t="s">
        <v>13</v>
      </c>
      <c r="L100" s="162"/>
    </row>
    <row r="101" spans="1:12" s="155" customFormat="1" ht="12" customHeight="1">
      <c r="A101" s="146">
        <v>2204</v>
      </c>
      <c r="B101" s="197" t="s">
        <v>177</v>
      </c>
      <c r="C101" s="133">
        <v>3.4</v>
      </c>
      <c r="D101" s="131">
        <v>1000</v>
      </c>
      <c r="E101" s="134">
        <f t="shared" si="15"/>
        <v>3.3999999999999998E-3</v>
      </c>
      <c r="F101" s="135"/>
      <c r="G101" s="131"/>
      <c r="H101" s="132">
        <f>E101</f>
        <v>3.3999999999999998E-3</v>
      </c>
      <c r="I101" s="133">
        <v>0.05</v>
      </c>
      <c r="J101" s="131" t="s">
        <v>10</v>
      </c>
      <c r="K101" s="134" t="s">
        <v>12</v>
      </c>
      <c r="L101" s="162"/>
    </row>
    <row r="102" spans="1:12" s="155" customFormat="1" ht="12" customHeight="1">
      <c r="A102" s="146">
        <v>2205</v>
      </c>
      <c r="B102" s="198" t="s">
        <v>178</v>
      </c>
      <c r="C102" s="142">
        <v>0.68</v>
      </c>
      <c r="D102" s="140">
        <v>5000</v>
      </c>
      <c r="E102" s="143">
        <f t="shared" si="15"/>
        <v>1.36E-4</v>
      </c>
      <c r="F102" s="144">
        <v>0.3</v>
      </c>
      <c r="G102" s="140">
        <v>10</v>
      </c>
      <c r="H102" s="141">
        <f>F102/G102</f>
        <v>0.03</v>
      </c>
      <c r="I102" s="142">
        <v>0.05</v>
      </c>
      <c r="J102" s="140" t="s">
        <v>10</v>
      </c>
      <c r="K102" s="143" t="s">
        <v>12</v>
      </c>
      <c r="L102" s="162"/>
    </row>
    <row r="103" spans="1:12" ht="12" customHeight="1">
      <c r="A103" s="146">
        <v>2206</v>
      </c>
      <c r="B103" s="198" t="s">
        <v>179</v>
      </c>
      <c r="C103" s="142">
        <v>0.13400000000000001</v>
      </c>
      <c r="D103" s="140">
        <v>1000</v>
      </c>
      <c r="E103" s="143">
        <f t="shared" si="15"/>
        <v>1.34E-4</v>
      </c>
      <c r="F103" s="144">
        <v>6.7000000000000004E-2</v>
      </c>
      <c r="G103" s="140">
        <v>10</v>
      </c>
      <c r="H103" s="141">
        <f>F103/G103</f>
        <v>6.7000000000000002E-3</v>
      </c>
      <c r="I103" s="142">
        <v>0.05</v>
      </c>
      <c r="J103" s="140" t="s">
        <v>10</v>
      </c>
      <c r="K103" s="143" t="s">
        <v>12</v>
      </c>
      <c r="L103" s="162"/>
    </row>
    <row r="104" spans="1:12" s="155" customFormat="1" ht="12" customHeight="1" thickBot="1">
      <c r="A104" s="174">
        <v>2207</v>
      </c>
      <c r="B104" s="199" t="s">
        <v>180</v>
      </c>
      <c r="C104" s="153">
        <f>(5.3+1.6)/2</f>
        <v>3.45</v>
      </c>
      <c r="D104" s="151">
        <v>1000</v>
      </c>
      <c r="E104" s="154">
        <f t="shared" si="15"/>
        <v>3.4500000000000004E-3</v>
      </c>
      <c r="F104" s="150"/>
      <c r="G104" s="151"/>
      <c r="H104" s="152">
        <f>E104</f>
        <v>3.4500000000000004E-3</v>
      </c>
      <c r="I104" s="153">
        <v>0.05</v>
      </c>
      <c r="J104" s="151" t="s">
        <v>10</v>
      </c>
      <c r="K104" s="154" t="s">
        <v>13</v>
      </c>
      <c r="L104" s="162"/>
    </row>
    <row r="105" spans="1:12" ht="12" customHeight="1" thickBot="1">
      <c r="A105" s="155"/>
      <c r="B105" s="156"/>
      <c r="C105" s="157"/>
      <c r="D105" s="157"/>
      <c r="E105" s="157"/>
      <c r="F105" s="157"/>
      <c r="G105" s="157"/>
      <c r="H105" s="157"/>
      <c r="I105" s="157"/>
      <c r="J105" s="157"/>
      <c r="K105" s="157"/>
      <c r="L105" s="162"/>
    </row>
    <row r="106" spans="1:12" s="155" customFormat="1" ht="16.5" customHeight="1" thickBot="1">
      <c r="A106" s="158"/>
      <c r="B106" s="116" t="s">
        <v>18</v>
      </c>
      <c r="C106" s="179"/>
      <c r="D106" s="179"/>
      <c r="E106" s="179"/>
      <c r="F106" s="179"/>
      <c r="G106" s="179"/>
      <c r="H106" s="179"/>
      <c r="I106" s="179"/>
      <c r="J106" s="179"/>
      <c r="K106" s="180"/>
      <c r="L106" s="162"/>
    </row>
    <row r="107" spans="1:12" ht="12" customHeight="1">
      <c r="A107" s="200">
        <v>2301</v>
      </c>
      <c r="B107" s="182" t="s">
        <v>181</v>
      </c>
      <c r="C107" s="183">
        <v>0.08</v>
      </c>
      <c r="D107" s="184">
        <v>1000</v>
      </c>
      <c r="E107" s="189">
        <f>C107/D107</f>
        <v>8.0000000000000007E-5</v>
      </c>
      <c r="F107" s="183">
        <v>6.7999999999999996E-3</v>
      </c>
      <c r="G107" s="184">
        <v>10</v>
      </c>
      <c r="H107" s="189">
        <f>F107/G107</f>
        <v>6.7999999999999994E-4</v>
      </c>
      <c r="I107" s="183">
        <v>0.05</v>
      </c>
      <c r="J107" s="184" t="s">
        <v>10</v>
      </c>
      <c r="K107" s="189" t="s">
        <v>12</v>
      </c>
      <c r="L107" s="162"/>
    </row>
    <row r="108" spans="1:12" ht="12" customHeight="1">
      <c r="A108" s="146">
        <v>2302</v>
      </c>
      <c r="B108" s="159" t="s">
        <v>182</v>
      </c>
      <c r="C108" s="133">
        <v>0.05</v>
      </c>
      <c r="D108" s="131">
        <v>1000</v>
      </c>
      <c r="E108" s="134">
        <f>C108/D108</f>
        <v>5.0000000000000002E-5</v>
      </c>
      <c r="F108" s="133">
        <v>2.5000000000000001E-2</v>
      </c>
      <c r="G108" s="131">
        <v>10</v>
      </c>
      <c r="H108" s="134">
        <f>F108/G108</f>
        <v>2.5000000000000001E-3</v>
      </c>
      <c r="I108" s="133">
        <v>0.05</v>
      </c>
      <c r="J108" s="131" t="s">
        <v>10</v>
      </c>
      <c r="K108" s="134" t="s">
        <v>12</v>
      </c>
      <c r="L108" s="162"/>
    </row>
    <row r="109" spans="1:12" ht="12" customHeight="1" outlineLevel="3">
      <c r="A109" s="146">
        <v>2303</v>
      </c>
      <c r="B109" s="139" t="s">
        <v>183</v>
      </c>
      <c r="C109" s="144">
        <v>1.91</v>
      </c>
      <c r="D109" s="140">
        <v>1000</v>
      </c>
      <c r="E109" s="141">
        <f>C109/D109</f>
        <v>1.91E-3</v>
      </c>
      <c r="F109" s="142">
        <v>1</v>
      </c>
      <c r="G109" s="140">
        <v>10</v>
      </c>
      <c r="H109" s="143">
        <f>F109/G109</f>
        <v>0.1</v>
      </c>
      <c r="I109" s="144">
        <v>0.05</v>
      </c>
      <c r="J109" s="140" t="s">
        <v>10</v>
      </c>
      <c r="K109" s="143" t="s">
        <v>13</v>
      </c>
      <c r="L109" s="136"/>
    </row>
    <row r="110" spans="1:12" ht="12" customHeight="1" thickBot="1">
      <c r="A110" s="202">
        <v>2304</v>
      </c>
      <c r="B110" s="175" t="s">
        <v>184</v>
      </c>
      <c r="C110" s="150"/>
      <c r="D110" s="151"/>
      <c r="E110" s="152"/>
      <c r="F110" s="153">
        <v>0.69</v>
      </c>
      <c r="G110" s="151">
        <v>50</v>
      </c>
      <c r="H110" s="154">
        <f>F110/G110</f>
        <v>1.38E-2</v>
      </c>
      <c r="I110" s="150">
        <v>0.05</v>
      </c>
      <c r="J110" s="151" t="s">
        <v>10</v>
      </c>
      <c r="K110" s="154" t="s">
        <v>12</v>
      </c>
      <c r="L110" s="136"/>
    </row>
    <row r="111" spans="1:12" ht="12" customHeight="1">
      <c r="A111" s="155"/>
      <c r="B111" s="123"/>
      <c r="C111" s="203"/>
      <c r="D111" s="204"/>
      <c r="E111" s="205"/>
      <c r="F111" s="157"/>
      <c r="G111" s="157"/>
      <c r="H111" s="205"/>
      <c r="I111" s="204"/>
      <c r="J111" s="203"/>
      <c r="K111" s="203"/>
    </row>
    <row r="112" spans="1:12" ht="12" customHeight="1" thickBot="1">
      <c r="A112" s="155"/>
      <c r="B112" s="123"/>
      <c r="C112" s="203"/>
      <c r="D112" s="204"/>
      <c r="E112" s="205"/>
      <c r="F112" s="157"/>
      <c r="G112" s="157"/>
      <c r="H112" s="205"/>
      <c r="I112" s="204"/>
      <c r="J112" s="203"/>
      <c r="K112" s="203"/>
    </row>
    <row r="113" spans="1:12" ht="12" customHeight="1" thickBot="1">
      <c r="A113" s="155"/>
      <c r="B113" s="125" t="s">
        <v>357</v>
      </c>
      <c r="C113" s="179"/>
      <c r="D113" s="179"/>
      <c r="E113" s="179"/>
      <c r="F113" s="179"/>
      <c r="G113" s="179"/>
      <c r="H113" s="179"/>
      <c r="I113" s="179"/>
      <c r="J113" s="179"/>
      <c r="K113" s="180"/>
    </row>
    <row r="114" spans="1:12" ht="12" customHeight="1">
      <c r="A114" s="206">
        <v>2401</v>
      </c>
      <c r="B114" s="182" t="s">
        <v>185</v>
      </c>
      <c r="C114" s="183">
        <v>0.11</v>
      </c>
      <c r="D114" s="184">
        <v>1000</v>
      </c>
      <c r="E114" s="189">
        <f t="shared" ref="E114" si="17">C114/D114</f>
        <v>1.1E-4</v>
      </c>
      <c r="F114" s="183">
        <v>0.04</v>
      </c>
      <c r="G114" s="184">
        <v>10</v>
      </c>
      <c r="H114" s="189">
        <f>F114/G114</f>
        <v>4.0000000000000001E-3</v>
      </c>
      <c r="I114" s="183">
        <v>0.5</v>
      </c>
      <c r="J114" s="184" t="s">
        <v>14</v>
      </c>
      <c r="K114" s="189" t="s">
        <v>11</v>
      </c>
      <c r="L114" s="136"/>
    </row>
    <row r="115" spans="1:12" ht="17.149999999999999" customHeight="1">
      <c r="A115" s="146">
        <v>2402</v>
      </c>
      <c r="B115" s="161" t="s">
        <v>19</v>
      </c>
      <c r="C115" s="207">
        <v>295</v>
      </c>
      <c r="D115" s="140">
        <v>1000</v>
      </c>
      <c r="E115" s="208">
        <v>0.29499999999999998</v>
      </c>
      <c r="F115" s="207">
        <v>51</v>
      </c>
      <c r="G115" s="140">
        <v>50</v>
      </c>
      <c r="H115" s="144">
        <v>1.02</v>
      </c>
      <c r="I115" s="207">
        <v>0.05</v>
      </c>
      <c r="J115" s="140" t="s">
        <v>10</v>
      </c>
      <c r="K115" s="208" t="s">
        <v>13</v>
      </c>
      <c r="L115" s="136"/>
    </row>
    <row r="116" spans="1:12" ht="12" customHeight="1">
      <c r="A116" s="146">
        <v>2403</v>
      </c>
      <c r="B116" s="161" t="s">
        <v>20</v>
      </c>
      <c r="C116" s="207">
        <v>0.4</v>
      </c>
      <c r="D116" s="140">
        <v>5000</v>
      </c>
      <c r="E116" s="208">
        <f t="shared" ref="E116:E130" si="18">C116/D116</f>
        <v>8.0000000000000007E-5</v>
      </c>
      <c r="F116" s="207"/>
      <c r="G116" s="140"/>
      <c r="H116" s="208">
        <f>E116</f>
        <v>8.0000000000000007E-5</v>
      </c>
      <c r="I116" s="142">
        <v>1</v>
      </c>
      <c r="J116" s="140" t="s">
        <v>21</v>
      </c>
      <c r="K116" s="143" t="s">
        <v>12</v>
      </c>
      <c r="L116" s="217"/>
    </row>
    <row r="117" spans="1:12" ht="12" customHeight="1">
      <c r="A117" s="240">
        <v>2404</v>
      </c>
      <c r="B117" s="161" t="s">
        <v>327</v>
      </c>
      <c r="C117" s="207">
        <v>0.78</v>
      </c>
      <c r="D117" s="140">
        <v>1000</v>
      </c>
      <c r="E117" s="208">
        <f t="shared" si="18"/>
        <v>7.7999999999999999E-4</v>
      </c>
      <c r="F117" s="207">
        <v>0.1</v>
      </c>
      <c r="G117" s="140">
        <v>10</v>
      </c>
      <c r="H117" s="209">
        <f>F117/G117</f>
        <v>0.01</v>
      </c>
      <c r="I117" s="142">
        <v>0.15</v>
      </c>
      <c r="J117" s="144" t="s">
        <v>10</v>
      </c>
      <c r="K117" s="143" t="s">
        <v>12</v>
      </c>
      <c r="L117" s="162"/>
    </row>
    <row r="118" spans="1:12" ht="12" customHeight="1">
      <c r="A118" s="146">
        <v>2405</v>
      </c>
      <c r="B118" s="161" t="s">
        <v>22</v>
      </c>
      <c r="C118" s="207">
        <v>4.8099999999999996</v>
      </c>
      <c r="D118" s="140">
        <v>1000</v>
      </c>
      <c r="E118" s="208">
        <v>4.7999999999999996E-3</v>
      </c>
      <c r="F118" s="207"/>
      <c r="G118" s="140"/>
      <c r="H118" s="209">
        <v>4.7999999999999996E-3</v>
      </c>
      <c r="I118" s="142">
        <v>0.05</v>
      </c>
      <c r="J118" s="144" t="s">
        <v>10</v>
      </c>
      <c r="K118" s="143" t="s">
        <v>12</v>
      </c>
      <c r="L118" s="162"/>
    </row>
    <row r="119" spans="1:12" ht="12" customHeight="1">
      <c r="A119" s="146">
        <v>2406</v>
      </c>
      <c r="B119" s="196" t="s">
        <v>23</v>
      </c>
      <c r="C119" s="207">
        <v>35</v>
      </c>
      <c r="D119" s="140">
        <v>5000</v>
      </c>
      <c r="E119" s="208">
        <f t="shared" si="18"/>
        <v>7.0000000000000001E-3</v>
      </c>
      <c r="F119" s="207"/>
      <c r="G119" s="140"/>
      <c r="H119" s="209">
        <f>E119</f>
        <v>7.0000000000000001E-3</v>
      </c>
      <c r="I119" s="142">
        <v>1</v>
      </c>
      <c r="J119" s="144" t="s">
        <v>21</v>
      </c>
      <c r="K119" s="143" t="s">
        <v>12</v>
      </c>
      <c r="L119" s="163"/>
    </row>
    <row r="120" spans="1:12" ht="12" customHeight="1">
      <c r="A120" s="146">
        <v>2407</v>
      </c>
      <c r="B120" s="161" t="s">
        <v>24</v>
      </c>
      <c r="C120" s="207">
        <v>2</v>
      </c>
      <c r="D120" s="140">
        <v>1000</v>
      </c>
      <c r="E120" s="208">
        <f t="shared" si="18"/>
        <v>2E-3</v>
      </c>
      <c r="F120" s="207"/>
      <c r="G120" s="140"/>
      <c r="H120" s="209">
        <f>E120</f>
        <v>2E-3</v>
      </c>
      <c r="I120" s="142">
        <v>0.05</v>
      </c>
      <c r="J120" s="144" t="s">
        <v>10</v>
      </c>
      <c r="K120" s="143" t="s">
        <v>12</v>
      </c>
      <c r="L120" s="162"/>
    </row>
    <row r="121" spans="1:12" s="155" customFormat="1" ht="12" customHeight="1">
      <c r="A121" s="146">
        <v>2408</v>
      </c>
      <c r="B121" s="161" t="s">
        <v>25</v>
      </c>
      <c r="C121" s="207">
        <v>0.375</v>
      </c>
      <c r="D121" s="140">
        <v>1000</v>
      </c>
      <c r="E121" s="208">
        <f t="shared" si="18"/>
        <v>3.7500000000000001E-4</v>
      </c>
      <c r="F121" s="207">
        <v>2.23E-2</v>
      </c>
      <c r="G121" s="140">
        <v>10</v>
      </c>
      <c r="H121" s="209">
        <f>F121/G121</f>
        <v>2.2300000000000002E-3</v>
      </c>
      <c r="I121" s="142">
        <v>0.05</v>
      </c>
      <c r="J121" s="140" t="s">
        <v>10</v>
      </c>
      <c r="K121" s="208" t="s">
        <v>12</v>
      </c>
      <c r="L121" s="163"/>
    </row>
    <row r="122" spans="1:12" ht="12" customHeight="1">
      <c r="A122" s="146">
        <v>2410</v>
      </c>
      <c r="B122" s="161" t="s">
        <v>186</v>
      </c>
      <c r="C122" s="207">
        <v>4.8000000000000001E-2</v>
      </c>
      <c r="D122" s="140">
        <v>1000</v>
      </c>
      <c r="E122" s="208">
        <f t="shared" si="18"/>
        <v>4.8000000000000001E-5</v>
      </c>
      <c r="F122" s="207">
        <v>1.1999999999999999E-3</v>
      </c>
      <c r="G122" s="140">
        <v>10</v>
      </c>
      <c r="H122" s="209">
        <f t="shared" ref="H122" si="19">F122/G122</f>
        <v>1.1999999999999999E-4</v>
      </c>
      <c r="I122" s="142">
        <v>0.5</v>
      </c>
      <c r="J122" s="140" t="s">
        <v>14</v>
      </c>
      <c r="K122" s="208" t="s">
        <v>12</v>
      </c>
      <c r="L122" s="163"/>
    </row>
    <row r="123" spans="1:12" s="155" customFormat="1" ht="12" customHeight="1">
      <c r="A123" s="146">
        <v>2411</v>
      </c>
      <c r="B123" s="161" t="s">
        <v>187</v>
      </c>
      <c r="C123" s="207">
        <v>0.16</v>
      </c>
      <c r="D123" s="140">
        <v>1000</v>
      </c>
      <c r="E123" s="208">
        <f t="shared" si="18"/>
        <v>1.6000000000000001E-4</v>
      </c>
      <c r="F123" s="207">
        <v>0.03</v>
      </c>
      <c r="G123" s="140">
        <v>10</v>
      </c>
      <c r="H123" s="209">
        <f>F123/G123</f>
        <v>3.0000000000000001E-3</v>
      </c>
      <c r="I123" s="142">
        <v>0.5</v>
      </c>
      <c r="J123" s="140" t="s">
        <v>14</v>
      </c>
      <c r="K123" s="208" t="s">
        <v>12</v>
      </c>
      <c r="L123" s="162"/>
    </row>
    <row r="124" spans="1:12" s="155" customFormat="1" ht="12" customHeight="1">
      <c r="A124" s="146">
        <v>2412</v>
      </c>
      <c r="B124" s="161" t="s">
        <v>26</v>
      </c>
      <c r="C124" s="207">
        <v>0.15</v>
      </c>
      <c r="D124" s="140">
        <v>1000</v>
      </c>
      <c r="E124" s="208">
        <f t="shared" si="18"/>
        <v>1.4999999999999999E-4</v>
      </c>
      <c r="F124" s="207"/>
      <c r="G124" s="140"/>
      <c r="H124" s="209">
        <f>E124</f>
        <v>1.4999999999999999E-4</v>
      </c>
      <c r="I124" s="142">
        <v>0.05</v>
      </c>
      <c r="J124" s="144" t="s">
        <v>10</v>
      </c>
      <c r="K124" s="143" t="s">
        <v>12</v>
      </c>
      <c r="L124" s="162"/>
    </row>
    <row r="125" spans="1:12" ht="12" customHeight="1">
      <c r="A125" s="146">
        <v>2413</v>
      </c>
      <c r="B125" s="161" t="s">
        <v>27</v>
      </c>
      <c r="C125" s="207">
        <v>15.4</v>
      </c>
      <c r="D125" s="140">
        <v>5000</v>
      </c>
      <c r="E125" s="208">
        <f t="shared" si="18"/>
        <v>3.0800000000000003E-3</v>
      </c>
      <c r="F125" s="207"/>
      <c r="G125" s="140"/>
      <c r="H125" s="209">
        <f>E125</f>
        <v>3.0800000000000003E-3</v>
      </c>
      <c r="I125" s="142">
        <v>0.05</v>
      </c>
      <c r="J125" s="144" t="s">
        <v>10</v>
      </c>
      <c r="K125" s="143" t="s">
        <v>11</v>
      </c>
      <c r="L125" s="162"/>
    </row>
    <row r="126" spans="1:12" ht="12" customHeight="1">
      <c r="A126" s="146">
        <v>2414</v>
      </c>
      <c r="B126" s="196" t="s">
        <v>28</v>
      </c>
      <c r="C126" s="207">
        <v>1.1000000000000001</v>
      </c>
      <c r="D126" s="140">
        <v>1000</v>
      </c>
      <c r="E126" s="208">
        <f t="shared" si="18"/>
        <v>1.1000000000000001E-3</v>
      </c>
      <c r="F126" s="207">
        <v>8.9999999999999993E-3</v>
      </c>
      <c r="G126" s="140">
        <v>10</v>
      </c>
      <c r="H126" s="209">
        <f>F126/G126</f>
        <v>8.9999999999999998E-4</v>
      </c>
      <c r="I126" s="142">
        <v>0.05</v>
      </c>
      <c r="J126" s="140" t="s">
        <v>10</v>
      </c>
      <c r="K126" s="208" t="s">
        <v>12</v>
      </c>
      <c r="L126" s="162" t="s">
        <v>332</v>
      </c>
    </row>
    <row r="127" spans="1:12" ht="12" customHeight="1">
      <c r="A127" s="146">
        <v>2415</v>
      </c>
      <c r="B127" s="161" t="s">
        <v>29</v>
      </c>
      <c r="C127" s="207">
        <v>24.8</v>
      </c>
      <c r="D127" s="140">
        <v>1000</v>
      </c>
      <c r="E127" s="208">
        <f t="shared" si="18"/>
        <v>2.4799999999999999E-2</v>
      </c>
      <c r="F127" s="207">
        <v>0.09</v>
      </c>
      <c r="G127" s="140">
        <v>50</v>
      </c>
      <c r="H127" s="209">
        <f>F127/G127</f>
        <v>1.8E-3</v>
      </c>
      <c r="I127" s="142">
        <v>0.05</v>
      </c>
      <c r="J127" s="140" t="s">
        <v>10</v>
      </c>
      <c r="K127" s="208" t="s">
        <v>13</v>
      </c>
      <c r="L127" s="162"/>
    </row>
    <row r="128" spans="1:12" ht="12" customHeight="1">
      <c r="A128" s="146">
        <v>2416</v>
      </c>
      <c r="B128" s="161" t="s">
        <v>30</v>
      </c>
      <c r="C128" s="207">
        <v>36.5</v>
      </c>
      <c r="D128" s="140">
        <v>5000</v>
      </c>
      <c r="E128" s="208">
        <f t="shared" si="18"/>
        <v>7.3000000000000001E-3</v>
      </c>
      <c r="F128" s="207"/>
      <c r="G128" s="140"/>
      <c r="H128" s="209">
        <f t="shared" ref="H128" si="20">E128</f>
        <v>7.3000000000000001E-3</v>
      </c>
      <c r="I128" s="142">
        <v>1</v>
      </c>
      <c r="J128" s="144" t="s">
        <v>12</v>
      </c>
      <c r="K128" s="143" t="s">
        <v>12</v>
      </c>
      <c r="L128" s="162"/>
    </row>
    <row r="129" spans="1:12" ht="12" customHeight="1">
      <c r="A129" s="146">
        <v>2418</v>
      </c>
      <c r="B129" s="210" t="s">
        <v>32</v>
      </c>
      <c r="C129" s="207">
        <v>1.4E-3</v>
      </c>
      <c r="D129" s="140">
        <v>1000</v>
      </c>
      <c r="E129" s="208">
        <f t="shared" si="18"/>
        <v>1.3999999999999999E-6</v>
      </c>
      <c r="F129" s="207">
        <v>6.8999999999999997E-4</v>
      </c>
      <c r="G129" s="140">
        <v>10</v>
      </c>
      <c r="H129" s="209">
        <f>F129/G129</f>
        <v>6.8999999999999997E-5</v>
      </c>
      <c r="I129" s="142">
        <v>0.5</v>
      </c>
      <c r="J129" s="144" t="s">
        <v>14</v>
      </c>
      <c r="K129" s="143" t="s">
        <v>12</v>
      </c>
      <c r="L129" s="162"/>
    </row>
    <row r="130" spans="1:12" ht="12" customHeight="1">
      <c r="A130" s="146">
        <v>2419</v>
      </c>
      <c r="B130" s="210" t="s">
        <v>33</v>
      </c>
      <c r="C130" s="207">
        <v>291</v>
      </c>
      <c r="D130" s="140">
        <v>1000</v>
      </c>
      <c r="E130" s="208">
        <f t="shared" si="18"/>
        <v>0.29099999999999998</v>
      </c>
      <c r="F130" s="207">
        <v>9.43</v>
      </c>
      <c r="G130" s="140">
        <v>10</v>
      </c>
      <c r="H130" s="209">
        <f>+F130/G130</f>
        <v>0.94299999999999995</v>
      </c>
      <c r="I130" s="142">
        <v>0.05</v>
      </c>
      <c r="J130" s="144" t="s">
        <v>10</v>
      </c>
      <c r="K130" s="143" t="s">
        <v>12</v>
      </c>
      <c r="L130" s="162"/>
    </row>
    <row r="131" spans="1:12" ht="12" customHeight="1">
      <c r="A131" s="146">
        <v>2420</v>
      </c>
      <c r="B131" s="161" t="s">
        <v>189</v>
      </c>
      <c r="C131" s="211">
        <v>24.1</v>
      </c>
      <c r="D131" s="169">
        <v>1000</v>
      </c>
      <c r="E131" s="212">
        <f>C131/D131</f>
        <v>2.41E-2</v>
      </c>
      <c r="F131" s="142"/>
      <c r="G131" s="140"/>
      <c r="H131" s="213">
        <f>E131</f>
        <v>2.41E-2</v>
      </c>
      <c r="I131" s="171">
        <v>0.05</v>
      </c>
      <c r="J131" s="168" t="s">
        <v>10</v>
      </c>
      <c r="K131" s="143" t="s">
        <v>12</v>
      </c>
      <c r="L131" s="162"/>
    </row>
    <row r="132" spans="1:12" ht="12" customHeight="1">
      <c r="A132" s="146">
        <v>2421</v>
      </c>
      <c r="B132" s="210" t="s">
        <v>190</v>
      </c>
      <c r="C132" s="211">
        <v>2.7E-2</v>
      </c>
      <c r="D132" s="169">
        <v>1000</v>
      </c>
      <c r="E132" s="212">
        <f>C132/D132</f>
        <v>2.6999999999999999E-5</v>
      </c>
      <c r="F132" s="142">
        <v>8.5000000000000006E-3</v>
      </c>
      <c r="G132" s="140">
        <v>50</v>
      </c>
      <c r="H132" s="209">
        <f>F132/G132</f>
        <v>1.7000000000000001E-4</v>
      </c>
      <c r="I132" s="171">
        <v>0.05</v>
      </c>
      <c r="J132" s="168" t="s">
        <v>10</v>
      </c>
      <c r="K132" s="143" t="s">
        <v>12</v>
      </c>
      <c r="L132" s="162"/>
    </row>
    <row r="133" spans="1:12" ht="12" customHeight="1" thickBot="1">
      <c r="A133" s="174">
        <v>2422</v>
      </c>
      <c r="B133" s="214" t="s">
        <v>191</v>
      </c>
      <c r="C133" s="153">
        <v>100</v>
      </c>
      <c r="D133" s="151">
        <v>1000</v>
      </c>
      <c r="E133" s="215">
        <f>C133/D133</f>
        <v>0.1</v>
      </c>
      <c r="F133" s="153"/>
      <c r="G133" s="151"/>
      <c r="H133" s="216">
        <v>0.1</v>
      </c>
      <c r="I133" s="153">
        <v>0.05</v>
      </c>
      <c r="J133" s="150" t="s">
        <v>10</v>
      </c>
      <c r="K133" s="154" t="s">
        <v>12</v>
      </c>
      <c r="L133" s="162"/>
    </row>
    <row r="134" spans="1:12" s="155" customFormat="1" ht="12" customHeight="1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62"/>
    </row>
    <row r="135" spans="1:12" ht="12" customHeight="1">
      <c r="A135" s="155"/>
    </row>
    <row r="136" spans="1:12" ht="12" customHeight="1" thickBot="1">
      <c r="A136" s="155"/>
      <c r="B136" s="123"/>
      <c r="C136" s="203"/>
      <c r="D136" s="204"/>
      <c r="E136" s="205"/>
      <c r="F136" s="157"/>
      <c r="G136" s="157"/>
      <c r="H136" s="205"/>
      <c r="I136" s="204"/>
      <c r="J136" s="203"/>
      <c r="K136" s="203"/>
      <c r="L136" s="162"/>
    </row>
    <row r="137" spans="1:12" ht="16.5" customHeight="1" thickBot="1">
      <c r="A137" s="155"/>
      <c r="B137" s="125" t="s">
        <v>358</v>
      </c>
      <c r="C137" s="126"/>
      <c r="D137" s="126"/>
      <c r="E137" s="126"/>
      <c r="F137" s="126"/>
      <c r="G137" s="126"/>
      <c r="H137" s="126"/>
      <c r="I137" s="126"/>
      <c r="J137" s="126"/>
      <c r="K137" s="127"/>
      <c r="L137" s="162"/>
    </row>
    <row r="138" spans="1:12" ht="12" customHeight="1">
      <c r="A138" s="146">
        <v>2502</v>
      </c>
      <c r="B138" s="161" t="s">
        <v>329</v>
      </c>
      <c r="C138" s="207">
        <v>100</v>
      </c>
      <c r="D138" s="140">
        <v>1000</v>
      </c>
      <c r="E138" s="208">
        <v>0.1</v>
      </c>
      <c r="F138" s="209">
        <v>100</v>
      </c>
      <c r="G138" s="140">
        <v>10</v>
      </c>
      <c r="H138" s="209">
        <v>10</v>
      </c>
      <c r="I138" s="142">
        <v>1</v>
      </c>
      <c r="J138" s="140" t="s">
        <v>21</v>
      </c>
      <c r="K138" s="208" t="s">
        <v>12</v>
      </c>
      <c r="L138" s="162"/>
    </row>
    <row r="139" spans="1:12" ht="12" customHeight="1">
      <c r="A139" s="240">
        <v>2503</v>
      </c>
      <c r="B139" s="161" t="s">
        <v>330</v>
      </c>
      <c r="C139" s="207">
        <v>885</v>
      </c>
      <c r="D139" s="140">
        <v>5000</v>
      </c>
      <c r="E139" s="208">
        <f t="shared" ref="E139:E148" si="21">C139/D139</f>
        <v>0.17699999999999999</v>
      </c>
      <c r="F139" s="209"/>
      <c r="G139" s="140"/>
      <c r="H139" s="209">
        <f>E139</f>
        <v>0.17699999999999999</v>
      </c>
      <c r="I139" s="142">
        <v>0.05</v>
      </c>
      <c r="J139" s="140" t="s">
        <v>10</v>
      </c>
      <c r="K139" s="208" t="s">
        <v>13</v>
      </c>
      <c r="L139" s="162"/>
    </row>
    <row r="140" spans="1:12" ht="12" customHeight="1" outlineLevel="1">
      <c r="A140" s="146">
        <v>2504</v>
      </c>
      <c r="B140" s="161" t="s">
        <v>34</v>
      </c>
      <c r="C140" s="207">
        <v>160</v>
      </c>
      <c r="D140" s="140">
        <v>1000</v>
      </c>
      <c r="E140" s="208">
        <f t="shared" si="21"/>
        <v>0.16</v>
      </c>
      <c r="F140" s="209"/>
      <c r="G140" s="140"/>
      <c r="H140" s="209">
        <v>0.16</v>
      </c>
      <c r="I140" s="142">
        <v>0.05</v>
      </c>
      <c r="J140" s="140" t="s">
        <v>31</v>
      </c>
      <c r="K140" s="208" t="s">
        <v>31</v>
      </c>
      <c r="L140" s="162"/>
    </row>
    <row r="141" spans="1:12" ht="12" customHeight="1" outlineLevel="1">
      <c r="A141" s="146">
        <v>2505</v>
      </c>
      <c r="B141" s="161" t="s">
        <v>331</v>
      </c>
      <c r="C141" s="207">
        <v>100</v>
      </c>
      <c r="D141" s="140">
        <v>1000</v>
      </c>
      <c r="E141" s="208">
        <f>C141/D141</f>
        <v>0.1</v>
      </c>
      <c r="F141" s="209">
        <v>100</v>
      </c>
      <c r="G141" s="140">
        <v>50</v>
      </c>
      <c r="H141" s="209">
        <f>F141/G141</f>
        <v>2</v>
      </c>
      <c r="I141" s="142">
        <v>1</v>
      </c>
      <c r="J141" s="140" t="s">
        <v>31</v>
      </c>
      <c r="K141" s="208" t="s">
        <v>31</v>
      </c>
      <c r="L141" s="162" t="s">
        <v>335</v>
      </c>
    </row>
    <row r="142" spans="1:12" ht="12" customHeight="1" outlineLevel="1">
      <c r="A142" s="146">
        <v>2506</v>
      </c>
      <c r="B142" s="161" t="s">
        <v>35</v>
      </c>
      <c r="C142" s="207">
        <v>825</v>
      </c>
      <c r="D142" s="140">
        <v>1000</v>
      </c>
      <c r="E142" s="208">
        <f t="shared" si="21"/>
        <v>0.82499999999999996</v>
      </c>
      <c r="F142" s="209">
        <v>80</v>
      </c>
      <c r="G142" s="140">
        <v>50</v>
      </c>
      <c r="H142" s="209">
        <f>F142/G142</f>
        <v>1.6</v>
      </c>
      <c r="I142" s="142">
        <v>0.05</v>
      </c>
      <c r="J142" s="140" t="s">
        <v>10</v>
      </c>
      <c r="K142" s="208" t="s">
        <v>13</v>
      </c>
      <c r="L142" s="162"/>
    </row>
    <row r="143" spans="1:12" ht="12" customHeight="1">
      <c r="A143" s="218">
        <v>2507</v>
      </c>
      <c r="B143" s="161" t="s">
        <v>192</v>
      </c>
      <c r="C143" s="207">
        <v>40</v>
      </c>
      <c r="D143" s="140">
        <v>1000</v>
      </c>
      <c r="E143" s="208">
        <f t="shared" si="21"/>
        <v>0.04</v>
      </c>
      <c r="F143" s="209">
        <v>12</v>
      </c>
      <c r="G143" s="140">
        <v>10</v>
      </c>
      <c r="H143" s="209">
        <f t="shared" ref="H143:H150" si="22">F143/G143</f>
        <v>1.2</v>
      </c>
      <c r="I143" s="142">
        <v>1</v>
      </c>
      <c r="J143" s="140" t="s">
        <v>21</v>
      </c>
      <c r="K143" s="208" t="s">
        <v>11</v>
      </c>
      <c r="L143" s="162"/>
    </row>
    <row r="144" spans="1:12" ht="12" customHeight="1" outlineLevel="1">
      <c r="A144" s="218">
        <v>2508</v>
      </c>
      <c r="B144" s="161" t="s">
        <v>193</v>
      </c>
      <c r="C144" s="207">
        <v>100</v>
      </c>
      <c r="D144" s="140">
        <v>1000</v>
      </c>
      <c r="E144" s="208">
        <f t="shared" si="21"/>
        <v>0.1</v>
      </c>
      <c r="F144" s="209">
        <v>5.8</v>
      </c>
      <c r="G144" s="140">
        <v>10</v>
      </c>
      <c r="H144" s="209">
        <f t="shared" si="22"/>
        <v>0.57999999999999996</v>
      </c>
      <c r="I144" s="142">
        <v>1</v>
      </c>
      <c r="J144" s="140" t="s">
        <v>21</v>
      </c>
      <c r="K144" s="208" t="s">
        <v>11</v>
      </c>
      <c r="L144" s="162"/>
    </row>
    <row r="145" spans="1:12" ht="12" customHeight="1">
      <c r="A145" s="146">
        <v>2509</v>
      </c>
      <c r="B145" s="161" t="s">
        <v>36</v>
      </c>
      <c r="C145" s="207">
        <v>494</v>
      </c>
      <c r="D145" s="140">
        <v>1000</v>
      </c>
      <c r="E145" s="208">
        <f t="shared" si="21"/>
        <v>0.49399999999999999</v>
      </c>
      <c r="F145" s="209">
        <v>64</v>
      </c>
      <c r="G145" s="140">
        <v>50</v>
      </c>
      <c r="H145" s="209">
        <f t="shared" si="22"/>
        <v>1.28</v>
      </c>
      <c r="I145" s="142">
        <v>0.05</v>
      </c>
      <c r="J145" s="140" t="s">
        <v>10</v>
      </c>
      <c r="K145" s="208" t="s">
        <v>11</v>
      </c>
      <c r="L145" s="162"/>
    </row>
    <row r="146" spans="1:12" ht="12" customHeight="1" outlineLevel="1">
      <c r="A146" s="146">
        <v>2510</v>
      </c>
      <c r="B146" s="161" t="s">
        <v>194</v>
      </c>
      <c r="C146" s="207">
        <v>100</v>
      </c>
      <c r="D146" s="140">
        <v>1000</v>
      </c>
      <c r="E146" s="208">
        <f t="shared" si="21"/>
        <v>0.1</v>
      </c>
      <c r="F146" s="209">
        <v>100</v>
      </c>
      <c r="G146" s="140">
        <v>10</v>
      </c>
      <c r="H146" s="209">
        <f t="shared" si="22"/>
        <v>10</v>
      </c>
      <c r="I146" s="142">
        <v>0.05</v>
      </c>
      <c r="J146" s="140" t="s">
        <v>10</v>
      </c>
      <c r="K146" s="208" t="s">
        <v>13</v>
      </c>
      <c r="L146" s="162"/>
    </row>
    <row r="147" spans="1:12" ht="12" customHeight="1" outlineLevel="1">
      <c r="A147" s="146">
        <v>2511</v>
      </c>
      <c r="B147" s="161" t="s">
        <v>37</v>
      </c>
      <c r="C147" s="207">
        <v>121</v>
      </c>
      <c r="D147" s="140">
        <v>1000</v>
      </c>
      <c r="E147" s="208">
        <f t="shared" si="21"/>
        <v>0.121</v>
      </c>
      <c r="F147" s="209">
        <v>22</v>
      </c>
      <c r="G147" s="140">
        <v>50</v>
      </c>
      <c r="H147" s="209">
        <f t="shared" si="22"/>
        <v>0.44</v>
      </c>
      <c r="I147" s="142">
        <v>0.5</v>
      </c>
      <c r="J147" s="140" t="s">
        <v>14</v>
      </c>
      <c r="K147" s="208" t="s">
        <v>11</v>
      </c>
      <c r="L147" s="162"/>
    </row>
    <row r="148" spans="1:12" ht="12" customHeight="1" outlineLevel="1">
      <c r="A148" s="146">
        <v>2512</v>
      </c>
      <c r="B148" s="161" t="s">
        <v>195</v>
      </c>
      <c r="C148" s="207">
        <v>650</v>
      </c>
      <c r="D148" s="140">
        <v>1000</v>
      </c>
      <c r="E148" s="208">
        <f t="shared" si="21"/>
        <v>0.65</v>
      </c>
      <c r="F148" s="209">
        <v>25</v>
      </c>
      <c r="G148" s="140">
        <v>50</v>
      </c>
      <c r="H148" s="209">
        <f t="shared" si="22"/>
        <v>0.5</v>
      </c>
      <c r="I148" s="142">
        <v>1</v>
      </c>
      <c r="J148" s="140" t="s">
        <v>21</v>
      </c>
      <c r="K148" s="208" t="s">
        <v>11</v>
      </c>
      <c r="L148" s="162"/>
    </row>
    <row r="149" spans="1:12" ht="12" customHeight="1">
      <c r="A149" s="146">
        <v>2513</v>
      </c>
      <c r="B149" s="161" t="s">
        <v>38</v>
      </c>
      <c r="C149" s="207">
        <v>5.5</v>
      </c>
      <c r="D149" s="140">
        <v>1000</v>
      </c>
      <c r="E149" s="208">
        <f>C149/D149</f>
        <v>5.4999999999999997E-3</v>
      </c>
      <c r="F149" s="209">
        <v>0.66</v>
      </c>
      <c r="G149" s="140">
        <v>10</v>
      </c>
      <c r="H149" s="209">
        <f t="shared" si="22"/>
        <v>6.6000000000000003E-2</v>
      </c>
      <c r="I149" s="142">
        <v>0.05</v>
      </c>
      <c r="J149" s="140" t="s">
        <v>10</v>
      </c>
      <c r="K149" s="208" t="s">
        <v>11</v>
      </c>
      <c r="L149" s="162"/>
    </row>
    <row r="150" spans="1:12" s="155" customFormat="1" ht="12" customHeight="1">
      <c r="A150" s="146">
        <v>2514</v>
      </c>
      <c r="B150" s="161" t="s">
        <v>196</v>
      </c>
      <c r="C150" s="207">
        <v>1000</v>
      </c>
      <c r="D150" s="140">
        <v>1000</v>
      </c>
      <c r="E150" s="208">
        <f>C150/D150</f>
        <v>1</v>
      </c>
      <c r="F150" s="209">
        <v>423</v>
      </c>
      <c r="G150" s="140">
        <v>10</v>
      </c>
      <c r="H150" s="209">
        <f t="shared" si="22"/>
        <v>42.3</v>
      </c>
      <c r="I150" s="142">
        <v>0.5</v>
      </c>
      <c r="J150" s="140" t="s">
        <v>14</v>
      </c>
      <c r="K150" s="208" t="s">
        <v>11</v>
      </c>
      <c r="L150" s="162" t="s">
        <v>339</v>
      </c>
    </row>
    <row r="151" spans="1:12" s="155" customFormat="1" ht="12" customHeight="1">
      <c r="A151" s="146">
        <v>2515</v>
      </c>
      <c r="B151" s="161" t="s">
        <v>39</v>
      </c>
      <c r="C151" s="219"/>
      <c r="D151" s="220"/>
      <c r="E151" s="221">
        <v>10</v>
      </c>
      <c r="F151" s="222"/>
      <c r="G151" s="220"/>
      <c r="H151" s="222">
        <v>10</v>
      </c>
      <c r="I151" s="223">
        <v>1</v>
      </c>
      <c r="J151" s="220" t="s">
        <v>31</v>
      </c>
      <c r="K151" s="221" t="s">
        <v>31</v>
      </c>
      <c r="L151" s="162"/>
    </row>
    <row r="152" spans="1:12" ht="12" customHeight="1">
      <c r="A152" s="146">
        <v>2516</v>
      </c>
      <c r="B152" s="161" t="s">
        <v>40</v>
      </c>
      <c r="C152" s="207"/>
      <c r="D152" s="140"/>
      <c r="E152" s="208">
        <v>10</v>
      </c>
      <c r="F152" s="209"/>
      <c r="G152" s="140"/>
      <c r="H152" s="209">
        <v>10</v>
      </c>
      <c r="I152" s="142">
        <v>0.05</v>
      </c>
      <c r="J152" s="140" t="s">
        <v>31</v>
      </c>
      <c r="K152" s="208" t="s">
        <v>31</v>
      </c>
      <c r="L152" s="162"/>
    </row>
    <row r="153" spans="1:12" ht="12" customHeight="1">
      <c r="A153" s="146">
        <v>2517</v>
      </c>
      <c r="B153" s="224" t="s">
        <v>197</v>
      </c>
      <c r="C153" s="207">
        <v>100</v>
      </c>
      <c r="D153" s="140">
        <v>1000</v>
      </c>
      <c r="E153" s="208">
        <f t="shared" ref="E153:E155" si="23">C153/D153</f>
        <v>0.1</v>
      </c>
      <c r="F153" s="209"/>
      <c r="G153" s="140"/>
      <c r="H153" s="209">
        <f t="shared" ref="H153:H154" si="24">E153</f>
        <v>0.1</v>
      </c>
      <c r="I153" s="142">
        <v>0.05</v>
      </c>
      <c r="J153" s="140" t="s">
        <v>10</v>
      </c>
      <c r="K153" s="208" t="s">
        <v>13</v>
      </c>
      <c r="L153" s="162"/>
    </row>
    <row r="154" spans="1:12" s="155" customFormat="1" ht="12" customHeight="1">
      <c r="A154" s="146">
        <v>2518</v>
      </c>
      <c r="B154" s="224" t="s">
        <v>198</v>
      </c>
      <c r="C154" s="207">
        <v>100</v>
      </c>
      <c r="D154" s="140">
        <v>1000</v>
      </c>
      <c r="E154" s="208">
        <f t="shared" si="23"/>
        <v>0.1</v>
      </c>
      <c r="F154" s="209"/>
      <c r="G154" s="140"/>
      <c r="H154" s="209">
        <f t="shared" si="24"/>
        <v>0.1</v>
      </c>
      <c r="I154" s="142">
        <v>0.05</v>
      </c>
      <c r="J154" s="140" t="s">
        <v>10</v>
      </c>
      <c r="K154" s="208" t="s">
        <v>13</v>
      </c>
      <c r="L154" s="162"/>
    </row>
    <row r="155" spans="1:12" s="155" customFormat="1" ht="12" customHeight="1">
      <c r="A155" s="146">
        <v>2519</v>
      </c>
      <c r="B155" s="225" t="s">
        <v>199</v>
      </c>
      <c r="C155" s="207">
        <v>3.6</v>
      </c>
      <c r="D155" s="140">
        <v>1000</v>
      </c>
      <c r="E155" s="208">
        <f t="shared" si="23"/>
        <v>3.5999999999999999E-3</v>
      </c>
      <c r="F155" s="209">
        <v>0.47</v>
      </c>
      <c r="G155" s="140">
        <v>10</v>
      </c>
      <c r="H155" s="209">
        <f>F155/G155</f>
        <v>4.7E-2</v>
      </c>
      <c r="I155" s="142">
        <v>0.05</v>
      </c>
      <c r="J155" s="140" t="s">
        <v>10</v>
      </c>
      <c r="K155" s="208" t="s">
        <v>12</v>
      </c>
      <c r="L155" s="162"/>
    </row>
    <row r="156" spans="1:12" ht="12" customHeight="1">
      <c r="A156" s="240">
        <v>2520</v>
      </c>
      <c r="B156" s="225" t="s">
        <v>333</v>
      </c>
      <c r="C156" s="207">
        <v>100</v>
      </c>
      <c r="D156" s="140">
        <v>1000</v>
      </c>
      <c r="E156" s="208">
        <v>0.1</v>
      </c>
      <c r="F156" s="209">
        <v>100</v>
      </c>
      <c r="G156" s="140">
        <v>50</v>
      </c>
      <c r="H156" s="209">
        <v>2</v>
      </c>
      <c r="I156" s="142">
        <v>0.05</v>
      </c>
      <c r="J156" s="140" t="s">
        <v>10</v>
      </c>
      <c r="K156" s="208" t="s">
        <v>13</v>
      </c>
      <c r="L156" s="162"/>
    </row>
    <row r="157" spans="1:12" s="155" customFormat="1" ht="12" customHeight="1">
      <c r="A157" s="146">
        <v>2521</v>
      </c>
      <c r="B157" s="210" t="s">
        <v>334</v>
      </c>
      <c r="C157" s="207">
        <v>21</v>
      </c>
      <c r="D157" s="140">
        <v>10000</v>
      </c>
      <c r="E157" s="208">
        <f>C157/D157</f>
        <v>2.0999999999999999E-3</v>
      </c>
      <c r="F157" s="209"/>
      <c r="G157" s="140"/>
      <c r="H157" s="209">
        <f>+E157</f>
        <v>2.0999999999999999E-3</v>
      </c>
      <c r="I157" s="142">
        <v>0.05</v>
      </c>
      <c r="J157" s="140" t="s">
        <v>10</v>
      </c>
      <c r="K157" s="208" t="s">
        <v>13</v>
      </c>
      <c r="L157" s="162"/>
    </row>
    <row r="158" spans="1:12" ht="12" customHeight="1">
      <c r="A158" s="146">
        <v>2522</v>
      </c>
      <c r="B158" s="210" t="s">
        <v>200</v>
      </c>
      <c r="C158" s="226">
        <v>100</v>
      </c>
      <c r="D158" s="131">
        <v>1000</v>
      </c>
      <c r="E158" s="227">
        <f>C158/D158</f>
        <v>0.1</v>
      </c>
      <c r="F158" s="228"/>
      <c r="G158" s="131"/>
      <c r="H158" s="228">
        <f>E158</f>
        <v>0.1</v>
      </c>
      <c r="I158" s="133">
        <v>0.05</v>
      </c>
      <c r="J158" s="131" t="s">
        <v>10</v>
      </c>
      <c r="K158" s="227" t="s">
        <v>12</v>
      </c>
      <c r="L158" s="162"/>
    </row>
    <row r="159" spans="1:12" ht="12" customHeight="1">
      <c r="A159" s="146">
        <v>2523</v>
      </c>
      <c r="B159" s="161" t="s">
        <v>201</v>
      </c>
      <c r="C159" s="226">
        <v>207</v>
      </c>
      <c r="D159" s="131">
        <v>1000</v>
      </c>
      <c r="E159" s="227">
        <f>C159/D159</f>
        <v>0.20699999999999999</v>
      </c>
      <c r="F159" s="228"/>
      <c r="G159" s="131"/>
      <c r="H159" s="228">
        <f>E159</f>
        <v>0.20699999999999999</v>
      </c>
      <c r="I159" s="133">
        <v>1</v>
      </c>
      <c r="J159" s="131" t="s">
        <v>31</v>
      </c>
      <c r="K159" s="227" t="s">
        <v>31</v>
      </c>
      <c r="L159" s="162"/>
    </row>
    <row r="160" spans="1:12" ht="12" customHeight="1">
      <c r="A160" s="146">
        <v>2524</v>
      </c>
      <c r="B160" s="161" t="s">
        <v>41</v>
      </c>
      <c r="C160" s="207">
        <v>410</v>
      </c>
      <c r="D160" s="140">
        <v>1000</v>
      </c>
      <c r="E160" s="208">
        <f t="shared" ref="E160:E161" si="25">C160/D160</f>
        <v>0.41</v>
      </c>
      <c r="F160" s="209"/>
      <c r="G160" s="140"/>
      <c r="H160" s="209">
        <f t="shared" ref="H160:H161" si="26">E160</f>
        <v>0.41</v>
      </c>
      <c r="I160" s="142">
        <v>0.05</v>
      </c>
      <c r="J160" s="140" t="s">
        <v>10</v>
      </c>
      <c r="K160" s="208" t="s">
        <v>11</v>
      </c>
      <c r="L160" s="162"/>
    </row>
    <row r="161" spans="1:12" s="155" customFormat="1" ht="12" customHeight="1">
      <c r="A161" s="146">
        <v>2525</v>
      </c>
      <c r="B161" s="161" t="s">
        <v>42</v>
      </c>
      <c r="C161" s="207">
        <v>14</v>
      </c>
      <c r="D161" s="140">
        <v>1000</v>
      </c>
      <c r="E161" s="208">
        <f t="shared" si="25"/>
        <v>1.4E-2</v>
      </c>
      <c r="F161" s="209"/>
      <c r="G161" s="140"/>
      <c r="H161" s="209">
        <f t="shared" si="26"/>
        <v>1.4E-2</v>
      </c>
      <c r="I161" s="142">
        <v>1</v>
      </c>
      <c r="J161" s="140" t="s">
        <v>31</v>
      </c>
      <c r="K161" s="208" t="s">
        <v>31</v>
      </c>
      <c r="L161" s="162"/>
    </row>
    <row r="162" spans="1:12" s="155" customFormat="1" ht="12" customHeight="1">
      <c r="A162" s="146">
        <v>2526</v>
      </c>
      <c r="B162" s="161" t="s">
        <v>202</v>
      </c>
      <c r="C162" s="207">
        <v>4.9000000000000004</v>
      </c>
      <c r="D162" s="140">
        <v>1000</v>
      </c>
      <c r="E162" s="208">
        <f>C162/D162</f>
        <v>4.9000000000000007E-3</v>
      </c>
      <c r="F162" s="209">
        <v>0.7</v>
      </c>
      <c r="G162" s="140">
        <v>50</v>
      </c>
      <c r="H162" s="209">
        <f>F162/G162</f>
        <v>1.3999999999999999E-2</v>
      </c>
      <c r="I162" s="142">
        <v>0.01</v>
      </c>
      <c r="J162" s="140" t="s">
        <v>31</v>
      </c>
      <c r="K162" s="208" t="s">
        <v>31</v>
      </c>
      <c r="L162" s="162"/>
    </row>
    <row r="163" spans="1:12" s="155" customFormat="1" ht="12" customHeight="1">
      <c r="A163" s="146">
        <v>2527</v>
      </c>
      <c r="B163" s="161" t="s">
        <v>203</v>
      </c>
      <c r="C163" s="207">
        <v>2.4</v>
      </c>
      <c r="D163" s="140">
        <v>1000</v>
      </c>
      <c r="E163" s="208">
        <f>C163/D163</f>
        <v>2.3999999999999998E-3</v>
      </c>
      <c r="F163" s="209">
        <v>0.22</v>
      </c>
      <c r="G163" s="140">
        <v>50</v>
      </c>
      <c r="H163" s="209">
        <f>F163/G163</f>
        <v>4.4000000000000003E-3</v>
      </c>
      <c r="I163" s="142">
        <v>0.01</v>
      </c>
      <c r="J163" s="140" t="s">
        <v>31</v>
      </c>
      <c r="K163" s="208" t="s">
        <v>31</v>
      </c>
      <c r="L163" s="162"/>
    </row>
    <row r="164" spans="1:12" s="155" customFormat="1" ht="12" customHeight="1">
      <c r="A164" s="146">
        <v>2528</v>
      </c>
      <c r="B164" s="161" t="s">
        <v>43</v>
      </c>
      <c r="C164" s="207">
        <v>250</v>
      </c>
      <c r="D164" s="140">
        <v>1000</v>
      </c>
      <c r="E164" s="208">
        <f t="shared" ref="E164:E169" si="27">C164/D164</f>
        <v>0.25</v>
      </c>
      <c r="F164" s="209">
        <v>500</v>
      </c>
      <c r="G164" s="140">
        <v>50</v>
      </c>
      <c r="H164" s="209">
        <v>10</v>
      </c>
      <c r="I164" s="142">
        <v>0.05</v>
      </c>
      <c r="J164" s="140" t="s">
        <v>10</v>
      </c>
      <c r="K164" s="208" t="s">
        <v>13</v>
      </c>
      <c r="L164" s="162"/>
    </row>
    <row r="165" spans="1:12" s="155" customFormat="1" ht="12" customHeight="1">
      <c r="A165" s="146">
        <v>2529</v>
      </c>
      <c r="B165" s="161" t="s">
        <v>278</v>
      </c>
      <c r="C165" s="207">
        <v>1000</v>
      </c>
      <c r="D165" s="140">
        <v>1000</v>
      </c>
      <c r="E165" s="208">
        <f t="shared" si="27"/>
        <v>1</v>
      </c>
      <c r="F165" s="209"/>
      <c r="G165" s="140"/>
      <c r="H165" s="209">
        <f t="shared" ref="H165" si="28">E165</f>
        <v>1</v>
      </c>
      <c r="I165" s="142">
        <v>0.05</v>
      </c>
      <c r="J165" s="140" t="s">
        <v>10</v>
      </c>
      <c r="K165" s="208" t="s">
        <v>13</v>
      </c>
      <c r="L165" s="162"/>
    </row>
    <row r="166" spans="1:12" s="155" customFormat="1" ht="12" customHeight="1">
      <c r="A166" s="240">
        <v>2530</v>
      </c>
      <c r="B166" s="161" t="s">
        <v>336</v>
      </c>
      <c r="C166" s="207">
        <v>100</v>
      </c>
      <c r="D166" s="140">
        <v>1000</v>
      </c>
      <c r="E166" s="208">
        <f t="shared" si="27"/>
        <v>0.1</v>
      </c>
      <c r="F166" s="209">
        <v>100</v>
      </c>
      <c r="G166" s="140">
        <v>50</v>
      </c>
      <c r="H166" s="222">
        <f>F166/G166</f>
        <v>2</v>
      </c>
      <c r="I166" s="142">
        <v>0.05</v>
      </c>
      <c r="J166" s="140" t="s">
        <v>10</v>
      </c>
      <c r="K166" s="208" t="s">
        <v>13</v>
      </c>
      <c r="L166" s="162"/>
    </row>
    <row r="167" spans="1:12" s="155" customFormat="1" ht="12" customHeight="1">
      <c r="A167" s="146">
        <v>2531</v>
      </c>
      <c r="B167" s="161" t="s">
        <v>44</v>
      </c>
      <c r="C167" s="207">
        <v>90</v>
      </c>
      <c r="D167" s="140">
        <v>1000</v>
      </c>
      <c r="E167" s="208">
        <f t="shared" si="27"/>
        <v>0.09</v>
      </c>
      <c r="F167" s="209">
        <v>0.78</v>
      </c>
      <c r="G167" s="140">
        <v>50</v>
      </c>
      <c r="H167" s="209">
        <f>F167/G167</f>
        <v>1.5600000000000001E-2</v>
      </c>
      <c r="I167" s="142">
        <v>0.05</v>
      </c>
      <c r="J167" s="140" t="s">
        <v>10</v>
      </c>
      <c r="K167" s="208" t="s">
        <v>13</v>
      </c>
      <c r="L167" s="162"/>
    </row>
    <row r="168" spans="1:12" s="155" customFormat="1" ht="12" customHeight="1">
      <c r="A168" s="146">
        <v>2532</v>
      </c>
      <c r="B168" s="161" t="s">
        <v>45</v>
      </c>
      <c r="C168" s="207">
        <v>1000</v>
      </c>
      <c r="D168" s="140">
        <v>1000</v>
      </c>
      <c r="E168" s="208">
        <f t="shared" si="27"/>
        <v>1</v>
      </c>
      <c r="F168" s="209"/>
      <c r="G168" s="140"/>
      <c r="H168" s="209">
        <f>E168</f>
        <v>1</v>
      </c>
      <c r="I168" s="142">
        <v>0.5</v>
      </c>
      <c r="J168" s="140" t="s">
        <v>14</v>
      </c>
      <c r="K168" s="208" t="s">
        <v>11</v>
      </c>
      <c r="L168" s="162"/>
    </row>
    <row r="169" spans="1:12" s="155" customFormat="1" ht="12" customHeight="1">
      <c r="A169" s="146">
        <v>2533</v>
      </c>
      <c r="B169" s="161" t="s">
        <v>46</v>
      </c>
      <c r="C169" s="207">
        <v>250</v>
      </c>
      <c r="D169" s="140">
        <v>5000</v>
      </c>
      <c r="E169" s="208">
        <f t="shared" si="27"/>
        <v>0.05</v>
      </c>
      <c r="F169" s="209"/>
      <c r="G169" s="140"/>
      <c r="H169" s="209">
        <f>E169</f>
        <v>0.05</v>
      </c>
      <c r="I169" s="142">
        <v>0.5</v>
      </c>
      <c r="J169" s="140" t="s">
        <v>14</v>
      </c>
      <c r="K169" s="208" t="s">
        <v>11</v>
      </c>
      <c r="L169" s="162"/>
    </row>
    <row r="170" spans="1:12" s="155" customFormat="1" ht="12" customHeight="1">
      <c r="A170" s="146">
        <v>2534</v>
      </c>
      <c r="B170" s="161" t="s">
        <v>47</v>
      </c>
      <c r="C170" s="207"/>
      <c r="D170" s="140"/>
      <c r="E170" s="208">
        <v>10</v>
      </c>
      <c r="F170" s="209"/>
      <c r="G170" s="140"/>
      <c r="H170" s="209">
        <v>10</v>
      </c>
      <c r="I170" s="142">
        <v>0.05</v>
      </c>
      <c r="J170" s="140" t="s">
        <v>31</v>
      </c>
      <c r="K170" s="208" t="s">
        <v>31</v>
      </c>
      <c r="L170" s="162"/>
    </row>
    <row r="171" spans="1:12" s="155" customFormat="1" ht="12" customHeight="1">
      <c r="A171" s="146">
        <v>2535</v>
      </c>
      <c r="B171" s="161" t="s">
        <v>337</v>
      </c>
      <c r="C171" s="207"/>
      <c r="D171" s="140"/>
      <c r="E171" s="208">
        <v>10</v>
      </c>
      <c r="F171" s="209"/>
      <c r="G171" s="140"/>
      <c r="H171" s="209">
        <v>10</v>
      </c>
      <c r="I171" s="142">
        <v>1</v>
      </c>
      <c r="J171" s="140" t="s">
        <v>31</v>
      </c>
      <c r="K171" s="208" t="s">
        <v>31</v>
      </c>
      <c r="L171" s="162"/>
    </row>
    <row r="172" spans="1:12" ht="12" customHeight="1">
      <c r="A172" s="146">
        <v>2536</v>
      </c>
      <c r="B172" s="161" t="s">
        <v>48</v>
      </c>
      <c r="C172" s="207">
        <v>9100</v>
      </c>
      <c r="D172" s="140">
        <v>5000</v>
      </c>
      <c r="E172" s="208">
        <f t="shared" ref="E172" si="29">C172/D172</f>
        <v>1.82</v>
      </c>
      <c r="F172" s="209"/>
      <c r="G172" s="140"/>
      <c r="H172" s="209">
        <f>E172</f>
        <v>1.82</v>
      </c>
      <c r="I172" s="142">
        <v>0.5</v>
      </c>
      <c r="J172" s="140" t="s">
        <v>14</v>
      </c>
      <c r="K172" s="208" t="s">
        <v>12</v>
      </c>
      <c r="L172" s="162"/>
    </row>
    <row r="173" spans="1:12" ht="12" customHeight="1">
      <c r="A173" s="146">
        <v>2537</v>
      </c>
      <c r="B173" s="161" t="s">
        <v>338</v>
      </c>
      <c r="C173" s="207"/>
      <c r="D173" s="140"/>
      <c r="E173" s="208">
        <v>10</v>
      </c>
      <c r="F173" s="209"/>
      <c r="G173" s="140"/>
      <c r="H173" s="209">
        <v>10</v>
      </c>
      <c r="I173" s="142">
        <v>1</v>
      </c>
      <c r="J173" s="140" t="s">
        <v>31</v>
      </c>
      <c r="K173" s="208" t="s">
        <v>31</v>
      </c>
      <c r="L173" s="162"/>
    </row>
    <row r="174" spans="1:12" s="155" customFormat="1" ht="12" customHeight="1">
      <c r="A174" s="146">
        <v>2538</v>
      </c>
      <c r="B174" s="161" t="s">
        <v>204</v>
      </c>
      <c r="C174" s="207">
        <v>1000</v>
      </c>
      <c r="D174" s="140">
        <v>10000</v>
      </c>
      <c r="E174" s="208">
        <f t="shared" ref="E174:E180" si="30">C174/D174</f>
        <v>0.1</v>
      </c>
      <c r="F174" s="209"/>
      <c r="G174" s="140"/>
      <c r="H174" s="209">
        <f t="shared" ref="H174:H176" si="31">E174</f>
        <v>0.1</v>
      </c>
      <c r="I174" s="142">
        <v>1</v>
      </c>
      <c r="J174" s="140" t="s">
        <v>21</v>
      </c>
      <c r="K174" s="208" t="s">
        <v>11</v>
      </c>
      <c r="L174" s="162"/>
    </row>
    <row r="175" spans="1:12" s="155" customFormat="1" ht="12" customHeight="1">
      <c r="A175" s="146">
        <v>2539</v>
      </c>
      <c r="B175" s="161" t="s">
        <v>205</v>
      </c>
      <c r="C175" s="207">
        <v>1000</v>
      </c>
      <c r="D175" s="140">
        <v>10000</v>
      </c>
      <c r="E175" s="208">
        <f t="shared" si="30"/>
        <v>0.1</v>
      </c>
      <c r="F175" s="209"/>
      <c r="G175" s="140"/>
      <c r="H175" s="209">
        <f t="shared" si="31"/>
        <v>0.1</v>
      </c>
      <c r="I175" s="142">
        <v>0.05</v>
      </c>
      <c r="J175" s="140" t="s">
        <v>10</v>
      </c>
      <c r="K175" s="208" t="s">
        <v>13</v>
      </c>
      <c r="L175" s="162"/>
    </row>
    <row r="176" spans="1:12" s="155" customFormat="1" ht="12" customHeight="1">
      <c r="A176" s="146">
        <v>2540</v>
      </c>
      <c r="B176" s="161" t="s">
        <v>49</v>
      </c>
      <c r="C176" s="207">
        <v>450</v>
      </c>
      <c r="D176" s="140">
        <v>1000</v>
      </c>
      <c r="E176" s="208">
        <f t="shared" si="30"/>
        <v>0.45</v>
      </c>
      <c r="F176" s="209"/>
      <c r="G176" s="140"/>
      <c r="H176" s="209">
        <f t="shared" si="31"/>
        <v>0.45</v>
      </c>
      <c r="I176" s="142">
        <v>0.05</v>
      </c>
      <c r="J176" s="140" t="s">
        <v>10</v>
      </c>
      <c r="K176" s="208" t="s">
        <v>12</v>
      </c>
      <c r="L176" s="162"/>
    </row>
    <row r="177" spans="1:12" ht="12" customHeight="1">
      <c r="A177" s="146">
        <v>2541</v>
      </c>
      <c r="B177" s="161" t="s">
        <v>340</v>
      </c>
      <c r="C177" s="207">
        <v>230</v>
      </c>
      <c r="D177" s="140">
        <v>1000</v>
      </c>
      <c r="E177" s="208">
        <f t="shared" si="30"/>
        <v>0.23</v>
      </c>
      <c r="F177" s="209">
        <v>31</v>
      </c>
      <c r="G177" s="140">
        <v>100</v>
      </c>
      <c r="H177" s="209">
        <f>F177/G177</f>
        <v>0.31</v>
      </c>
      <c r="I177" s="142">
        <v>0.15</v>
      </c>
      <c r="J177" s="140" t="s">
        <v>10</v>
      </c>
      <c r="K177" s="208" t="s">
        <v>11</v>
      </c>
      <c r="L177" s="162"/>
    </row>
    <row r="178" spans="1:12" s="155" customFormat="1" ht="12" customHeight="1">
      <c r="A178" s="146">
        <v>2542</v>
      </c>
      <c r="B178" s="161" t="s">
        <v>50</v>
      </c>
      <c r="C178" s="207"/>
      <c r="D178" s="140"/>
      <c r="E178" s="208">
        <v>10</v>
      </c>
      <c r="F178" s="209"/>
      <c r="G178" s="140"/>
      <c r="H178" s="209">
        <v>10</v>
      </c>
      <c r="I178" s="142">
        <v>0.05</v>
      </c>
      <c r="J178" s="140" t="s">
        <v>31</v>
      </c>
      <c r="K178" s="208" t="s">
        <v>31</v>
      </c>
      <c r="L178" s="162"/>
    </row>
    <row r="179" spans="1:12" s="155" customFormat="1" ht="12" customHeight="1">
      <c r="A179" s="146">
        <v>2543</v>
      </c>
      <c r="B179" s="161" t="s">
        <v>206</v>
      </c>
      <c r="C179" s="207">
        <v>28</v>
      </c>
      <c r="D179" s="140">
        <v>1000</v>
      </c>
      <c r="E179" s="208">
        <f t="shared" si="30"/>
        <v>2.8000000000000001E-2</v>
      </c>
      <c r="F179" s="209">
        <v>0.05</v>
      </c>
      <c r="G179" s="140">
        <v>10</v>
      </c>
      <c r="H179" s="209">
        <f>F179/G179</f>
        <v>5.0000000000000001E-3</v>
      </c>
      <c r="I179" s="142">
        <v>0.05</v>
      </c>
      <c r="J179" s="140" t="s">
        <v>31</v>
      </c>
      <c r="K179" s="208" t="s">
        <v>31</v>
      </c>
      <c r="L179" s="162"/>
    </row>
    <row r="180" spans="1:12" s="155" customFormat="1" ht="12" customHeight="1">
      <c r="A180" s="240">
        <v>2544</v>
      </c>
      <c r="B180" s="161" t="s">
        <v>341</v>
      </c>
      <c r="C180" s="207">
        <v>25</v>
      </c>
      <c r="D180" s="140">
        <v>5000</v>
      </c>
      <c r="E180" s="208">
        <f t="shared" si="30"/>
        <v>5.0000000000000001E-3</v>
      </c>
      <c r="F180" s="209"/>
      <c r="G180" s="140"/>
      <c r="H180" s="209">
        <f t="shared" ref="H180" si="32">E180</f>
        <v>5.0000000000000001E-3</v>
      </c>
      <c r="I180" s="142">
        <v>0.05</v>
      </c>
      <c r="J180" s="140" t="s">
        <v>10</v>
      </c>
      <c r="K180" s="208" t="s">
        <v>13</v>
      </c>
      <c r="L180" s="162"/>
    </row>
    <row r="181" spans="1:12" s="155" customFormat="1" ht="12" customHeight="1">
      <c r="A181" s="146">
        <v>2545</v>
      </c>
      <c r="B181" s="210" t="s">
        <v>103</v>
      </c>
      <c r="C181" s="207">
        <v>113</v>
      </c>
      <c r="D181" s="140">
        <v>5000</v>
      </c>
      <c r="E181" s="229">
        <f>C181/D181</f>
        <v>2.2599999999999999E-2</v>
      </c>
      <c r="F181" s="209"/>
      <c r="G181" s="140"/>
      <c r="H181" s="230">
        <f>+E181</f>
        <v>2.2599999999999999E-2</v>
      </c>
      <c r="I181" s="142">
        <v>0.05</v>
      </c>
      <c r="J181" s="140" t="s">
        <v>10</v>
      </c>
      <c r="K181" s="208" t="s">
        <v>12</v>
      </c>
      <c r="L181" s="162"/>
    </row>
    <row r="182" spans="1:12" s="155" customFormat="1" ht="12" customHeight="1">
      <c r="A182" s="146">
        <v>2546</v>
      </c>
      <c r="B182" s="161" t="s">
        <v>207</v>
      </c>
      <c r="C182" s="207">
        <v>0.17</v>
      </c>
      <c r="D182" s="140">
        <v>1000</v>
      </c>
      <c r="E182" s="208">
        <f>C182/D182</f>
        <v>1.7000000000000001E-4</v>
      </c>
      <c r="F182" s="209">
        <v>6.0000000000000001E-3</v>
      </c>
      <c r="G182" s="140">
        <v>50</v>
      </c>
      <c r="H182" s="209">
        <f>F182/G182</f>
        <v>1.2E-4</v>
      </c>
      <c r="I182" s="142">
        <v>0.01</v>
      </c>
      <c r="J182" s="140" t="s">
        <v>10</v>
      </c>
      <c r="K182" s="208" t="s">
        <v>13</v>
      </c>
      <c r="L182" s="162"/>
    </row>
    <row r="183" spans="1:12" s="155" customFormat="1" ht="12" customHeight="1">
      <c r="A183" s="146">
        <v>2547</v>
      </c>
      <c r="B183" s="161" t="s">
        <v>208</v>
      </c>
      <c r="C183" s="207">
        <v>18</v>
      </c>
      <c r="D183" s="140">
        <v>1000</v>
      </c>
      <c r="E183" s="208">
        <f>C183/D183</f>
        <v>1.7999999999999999E-2</v>
      </c>
      <c r="F183" s="209"/>
      <c r="G183" s="140"/>
      <c r="H183" s="209">
        <f>E183</f>
        <v>1.7999999999999999E-2</v>
      </c>
      <c r="I183" s="142">
        <v>0.01</v>
      </c>
      <c r="J183" s="140" t="s">
        <v>10</v>
      </c>
      <c r="K183" s="208" t="s">
        <v>13</v>
      </c>
      <c r="L183" s="162"/>
    </row>
    <row r="184" spans="1:12" s="155" customFormat="1" ht="12" customHeight="1">
      <c r="A184" s="146">
        <v>2548</v>
      </c>
      <c r="B184" s="161" t="s">
        <v>209</v>
      </c>
      <c r="C184" s="207">
        <v>1972</v>
      </c>
      <c r="D184" s="140">
        <v>1000</v>
      </c>
      <c r="E184" s="208">
        <f>C184/D184</f>
        <v>1.972</v>
      </c>
      <c r="F184" s="209"/>
      <c r="G184" s="140"/>
      <c r="H184" s="230">
        <f>+E184</f>
        <v>1.972</v>
      </c>
      <c r="I184" s="142">
        <v>0.05</v>
      </c>
      <c r="J184" s="140" t="s">
        <v>10</v>
      </c>
      <c r="K184" s="208" t="s">
        <v>12</v>
      </c>
      <c r="L184" s="162"/>
    </row>
    <row r="185" spans="1:12" s="155" customFormat="1" ht="12" customHeight="1">
      <c r="A185" s="146">
        <v>2549</v>
      </c>
      <c r="B185" s="161" t="s">
        <v>51</v>
      </c>
      <c r="C185" s="207">
        <v>2</v>
      </c>
      <c r="D185" s="140">
        <v>1000</v>
      </c>
      <c r="E185" s="208">
        <f t="shared" ref="E185:E239" si="33">C185/D185</f>
        <v>2E-3</v>
      </c>
      <c r="F185" s="209"/>
      <c r="G185" s="140"/>
      <c r="H185" s="209">
        <f t="shared" ref="H185:H189" si="34">E185</f>
        <v>2E-3</v>
      </c>
      <c r="I185" s="142">
        <v>0.5</v>
      </c>
      <c r="J185" s="140" t="s">
        <v>14</v>
      </c>
      <c r="K185" s="208" t="s">
        <v>11</v>
      </c>
      <c r="L185" s="162"/>
    </row>
    <row r="186" spans="1:12" s="155" customFormat="1" ht="12" customHeight="1">
      <c r="A186" s="146">
        <v>2550</v>
      </c>
      <c r="B186" s="161" t="s">
        <v>52</v>
      </c>
      <c r="C186" s="207">
        <v>10</v>
      </c>
      <c r="D186" s="140">
        <v>1000</v>
      </c>
      <c r="E186" s="208">
        <f>C186/D186</f>
        <v>0.01</v>
      </c>
      <c r="F186" s="209"/>
      <c r="G186" s="140"/>
      <c r="H186" s="209">
        <f t="shared" si="34"/>
        <v>0.01</v>
      </c>
      <c r="I186" s="142">
        <v>1</v>
      </c>
      <c r="J186" s="140" t="s">
        <v>21</v>
      </c>
      <c r="K186" s="208" t="s">
        <v>11</v>
      </c>
      <c r="L186" s="162"/>
    </row>
    <row r="187" spans="1:12" s="155" customFormat="1" ht="12" customHeight="1">
      <c r="A187" s="146">
        <v>2551</v>
      </c>
      <c r="B187" s="161" t="s">
        <v>210</v>
      </c>
      <c r="C187" s="207">
        <v>100</v>
      </c>
      <c r="D187" s="140">
        <v>1000</v>
      </c>
      <c r="E187" s="208">
        <f t="shared" ref="E187" si="35">C187/D187</f>
        <v>0.1</v>
      </c>
      <c r="F187" s="209"/>
      <c r="G187" s="140"/>
      <c r="H187" s="209">
        <f t="shared" si="34"/>
        <v>0.1</v>
      </c>
      <c r="I187" s="142">
        <v>0.05</v>
      </c>
      <c r="J187" s="140" t="s">
        <v>10</v>
      </c>
      <c r="K187" s="208" t="s">
        <v>13</v>
      </c>
      <c r="L187" s="162"/>
    </row>
    <row r="188" spans="1:12" s="155" customFormat="1" ht="12" customHeight="1">
      <c r="A188" s="146">
        <v>2552</v>
      </c>
      <c r="B188" s="161" t="s">
        <v>53</v>
      </c>
      <c r="C188" s="207">
        <v>655</v>
      </c>
      <c r="D188" s="140">
        <v>1000</v>
      </c>
      <c r="E188" s="208">
        <f t="shared" si="33"/>
        <v>0.65500000000000003</v>
      </c>
      <c r="F188" s="209"/>
      <c r="G188" s="140"/>
      <c r="H188" s="209">
        <f t="shared" si="34"/>
        <v>0.65500000000000003</v>
      </c>
      <c r="I188" s="142">
        <v>1</v>
      </c>
      <c r="J188" s="140" t="s">
        <v>21</v>
      </c>
      <c r="K188" s="208" t="s">
        <v>12</v>
      </c>
      <c r="L188" s="162"/>
    </row>
    <row r="189" spans="1:12" s="155" customFormat="1" ht="12" customHeight="1">
      <c r="A189" s="146">
        <v>2553</v>
      </c>
      <c r="B189" s="161" t="s">
        <v>54</v>
      </c>
      <c r="C189" s="207">
        <v>530</v>
      </c>
      <c r="D189" s="140">
        <v>1000</v>
      </c>
      <c r="E189" s="208">
        <f t="shared" si="33"/>
        <v>0.53</v>
      </c>
      <c r="F189" s="209"/>
      <c r="G189" s="140"/>
      <c r="H189" s="209">
        <f t="shared" si="34"/>
        <v>0.53</v>
      </c>
      <c r="I189" s="142">
        <v>1</v>
      </c>
      <c r="J189" s="140" t="s">
        <v>21</v>
      </c>
      <c r="K189" s="208" t="s">
        <v>11</v>
      </c>
      <c r="L189" s="162"/>
    </row>
    <row r="190" spans="1:12" s="155" customFormat="1" ht="12" customHeight="1">
      <c r="A190" s="146">
        <v>2554</v>
      </c>
      <c r="B190" s="161" t="s">
        <v>55</v>
      </c>
      <c r="C190" s="207">
        <v>0.2</v>
      </c>
      <c r="D190" s="140">
        <v>1000</v>
      </c>
      <c r="E190" s="208">
        <f t="shared" si="33"/>
        <v>2.0000000000000001E-4</v>
      </c>
      <c r="F190" s="209">
        <v>0.16</v>
      </c>
      <c r="G190" s="140">
        <v>100</v>
      </c>
      <c r="H190" s="209">
        <f>F190/G190</f>
        <v>1.6000000000000001E-3</v>
      </c>
      <c r="I190" s="142">
        <v>1</v>
      </c>
      <c r="J190" s="140" t="s">
        <v>21</v>
      </c>
      <c r="K190" s="208" t="s">
        <v>11</v>
      </c>
      <c r="L190" s="162"/>
    </row>
    <row r="191" spans="1:12" s="155" customFormat="1" ht="12" customHeight="1">
      <c r="A191" s="146">
        <v>2555</v>
      </c>
      <c r="B191" s="161" t="s">
        <v>342</v>
      </c>
      <c r="C191" s="207">
        <v>81</v>
      </c>
      <c r="D191" s="140">
        <v>1000</v>
      </c>
      <c r="E191" s="208">
        <f t="shared" si="33"/>
        <v>8.1000000000000003E-2</v>
      </c>
      <c r="F191" s="209">
        <v>11.7</v>
      </c>
      <c r="G191" s="140">
        <v>50</v>
      </c>
      <c r="H191" s="209">
        <v>0.23400000000000001</v>
      </c>
      <c r="I191" s="142">
        <v>0.05</v>
      </c>
      <c r="J191" s="140" t="s">
        <v>10</v>
      </c>
      <c r="K191" s="208" t="s">
        <v>11</v>
      </c>
      <c r="L191" s="162"/>
    </row>
    <row r="192" spans="1:12" s="155" customFormat="1" ht="12" customHeight="1">
      <c r="A192" s="146">
        <v>2556</v>
      </c>
      <c r="B192" s="161" t="s">
        <v>56</v>
      </c>
      <c r="C192" s="207">
        <v>100</v>
      </c>
      <c r="D192" s="140">
        <v>1000</v>
      </c>
      <c r="E192" s="208">
        <v>0.1</v>
      </c>
      <c r="F192" s="209">
        <v>5.5</v>
      </c>
      <c r="G192" s="140">
        <v>50</v>
      </c>
      <c r="H192" s="209">
        <v>0.11</v>
      </c>
      <c r="I192" s="142">
        <v>0.5</v>
      </c>
      <c r="J192" s="140" t="s">
        <v>14</v>
      </c>
      <c r="K192" s="208" t="s">
        <v>11</v>
      </c>
      <c r="L192" s="162"/>
    </row>
    <row r="193" spans="1:12" ht="12" customHeight="1">
      <c r="A193" s="146">
        <v>2557</v>
      </c>
      <c r="B193" s="161" t="s">
        <v>57</v>
      </c>
      <c r="C193" s="207">
        <v>10</v>
      </c>
      <c r="D193" s="140">
        <v>1000</v>
      </c>
      <c r="E193" s="208">
        <f t="shared" si="33"/>
        <v>0.01</v>
      </c>
      <c r="F193" s="209">
        <v>1</v>
      </c>
      <c r="G193" s="140">
        <v>10</v>
      </c>
      <c r="H193" s="209">
        <f>F193/G193</f>
        <v>0.1</v>
      </c>
      <c r="I193" s="142">
        <v>1</v>
      </c>
      <c r="J193" s="140" t="s">
        <v>21</v>
      </c>
      <c r="K193" s="208" t="s">
        <v>11</v>
      </c>
      <c r="L193" s="162"/>
    </row>
    <row r="194" spans="1:12" s="155" customFormat="1" ht="12" customHeight="1">
      <c r="A194" s="146">
        <v>2558</v>
      </c>
      <c r="B194" s="161" t="s">
        <v>58</v>
      </c>
      <c r="C194" s="207">
        <v>4.2249999999999996</v>
      </c>
      <c r="D194" s="140">
        <v>1000</v>
      </c>
      <c r="E194" s="208">
        <f t="shared" si="33"/>
        <v>4.2249999999999996E-3</v>
      </c>
      <c r="F194" s="209">
        <v>0.11</v>
      </c>
      <c r="G194" s="140">
        <v>50</v>
      </c>
      <c r="H194" s="209">
        <f>F194/G194</f>
        <v>2.2000000000000001E-3</v>
      </c>
      <c r="I194" s="142">
        <v>0.05</v>
      </c>
      <c r="J194" s="140" t="s">
        <v>10</v>
      </c>
      <c r="K194" s="208" t="s">
        <v>12</v>
      </c>
      <c r="L194" s="162"/>
    </row>
    <row r="195" spans="1:12" s="155" customFormat="1" ht="12" customHeight="1">
      <c r="A195" s="146">
        <v>2559</v>
      </c>
      <c r="B195" s="161" t="s">
        <v>59</v>
      </c>
      <c r="C195" s="207">
        <v>0.26</v>
      </c>
      <c r="D195" s="140">
        <v>1000</v>
      </c>
      <c r="E195" s="208">
        <f>C195/D195</f>
        <v>2.6000000000000003E-4</v>
      </c>
      <c r="F195" s="209">
        <v>3.9600000000000003E-2</v>
      </c>
      <c r="G195" s="140">
        <v>50</v>
      </c>
      <c r="H195" s="231">
        <f>F195/G195</f>
        <v>7.9200000000000006E-4</v>
      </c>
      <c r="I195" s="142">
        <v>0.05</v>
      </c>
      <c r="J195" s="140" t="s">
        <v>10</v>
      </c>
      <c r="K195" s="208" t="s">
        <v>12</v>
      </c>
      <c r="L195" s="162"/>
    </row>
    <row r="196" spans="1:12" ht="12" customHeight="1">
      <c r="A196" s="218">
        <v>2560</v>
      </c>
      <c r="B196" s="161" t="s">
        <v>60</v>
      </c>
      <c r="C196" s="207">
        <v>100</v>
      </c>
      <c r="D196" s="140">
        <v>1000</v>
      </c>
      <c r="E196" s="208">
        <f t="shared" si="33"/>
        <v>0.1</v>
      </c>
      <c r="F196" s="209"/>
      <c r="G196" s="140"/>
      <c r="H196" s="209">
        <f t="shared" ref="H196:H232" si="36">E196</f>
        <v>0.1</v>
      </c>
      <c r="I196" s="142">
        <v>0.05</v>
      </c>
      <c r="J196" s="140" t="s">
        <v>10</v>
      </c>
      <c r="K196" s="208" t="s">
        <v>13</v>
      </c>
      <c r="L196" s="162"/>
    </row>
    <row r="197" spans="1:12" s="155" customFormat="1" ht="12" customHeight="1">
      <c r="A197" s="218">
        <v>2561</v>
      </c>
      <c r="B197" s="161" t="s">
        <v>61</v>
      </c>
      <c r="C197" s="207">
        <v>31</v>
      </c>
      <c r="D197" s="140">
        <v>1000</v>
      </c>
      <c r="E197" s="208">
        <f t="shared" si="33"/>
        <v>3.1E-2</v>
      </c>
      <c r="F197" s="209"/>
      <c r="G197" s="140"/>
      <c r="H197" s="209">
        <f t="shared" si="36"/>
        <v>3.1E-2</v>
      </c>
      <c r="I197" s="142">
        <v>0.05</v>
      </c>
      <c r="J197" s="140" t="s">
        <v>10</v>
      </c>
      <c r="K197" s="208" t="s">
        <v>12</v>
      </c>
      <c r="L197" s="162"/>
    </row>
    <row r="198" spans="1:12" s="155" customFormat="1" ht="12" customHeight="1">
      <c r="A198" s="218">
        <v>2562</v>
      </c>
      <c r="B198" s="161" t="s">
        <v>62</v>
      </c>
      <c r="C198" s="207">
        <v>106</v>
      </c>
      <c r="D198" s="140">
        <v>1000</v>
      </c>
      <c r="E198" s="208">
        <f t="shared" si="33"/>
        <v>0.106</v>
      </c>
      <c r="F198" s="209"/>
      <c r="G198" s="140"/>
      <c r="H198" s="209">
        <f t="shared" si="36"/>
        <v>0.106</v>
      </c>
      <c r="I198" s="142">
        <v>0.05</v>
      </c>
      <c r="J198" s="140" t="s">
        <v>10</v>
      </c>
      <c r="K198" s="208" t="s">
        <v>13</v>
      </c>
      <c r="L198" s="162"/>
    </row>
    <row r="199" spans="1:12" s="155" customFormat="1" ht="12" customHeight="1">
      <c r="A199" s="218">
        <v>2563</v>
      </c>
      <c r="B199" s="161" t="s">
        <v>63</v>
      </c>
      <c r="C199" s="207">
        <v>106</v>
      </c>
      <c r="D199" s="140">
        <v>1000</v>
      </c>
      <c r="E199" s="208">
        <f t="shared" si="33"/>
        <v>0.106</v>
      </c>
      <c r="F199" s="209"/>
      <c r="G199" s="140"/>
      <c r="H199" s="209">
        <f t="shared" si="36"/>
        <v>0.106</v>
      </c>
      <c r="I199" s="142">
        <v>0.05</v>
      </c>
      <c r="J199" s="140" t="s">
        <v>10</v>
      </c>
      <c r="K199" s="208" t="s">
        <v>12</v>
      </c>
      <c r="L199" s="162"/>
    </row>
    <row r="200" spans="1:12" s="155" customFormat="1" ht="12" customHeight="1">
      <c r="A200" s="146">
        <v>2564</v>
      </c>
      <c r="B200" s="161" t="s">
        <v>64</v>
      </c>
      <c r="C200" s="207">
        <v>51</v>
      </c>
      <c r="D200" s="140">
        <v>1000</v>
      </c>
      <c r="E200" s="208">
        <v>5.0999999999999997E-2</v>
      </c>
      <c r="F200" s="209"/>
      <c r="G200" s="140"/>
      <c r="H200" s="209">
        <v>5.0999999999999997E-2</v>
      </c>
      <c r="I200" s="142">
        <v>0.05</v>
      </c>
      <c r="J200" s="140" t="s">
        <v>10</v>
      </c>
      <c r="K200" s="208" t="s">
        <v>12</v>
      </c>
      <c r="L200" s="235" t="s">
        <v>343</v>
      </c>
    </row>
    <row r="201" spans="1:12" s="155" customFormat="1" ht="12" customHeight="1">
      <c r="A201" s="218">
        <v>2565</v>
      </c>
      <c r="B201" s="161" t="s">
        <v>65</v>
      </c>
      <c r="C201" s="207">
        <v>138</v>
      </c>
      <c r="D201" s="140">
        <v>1000</v>
      </c>
      <c r="E201" s="208">
        <f t="shared" si="33"/>
        <v>0.13800000000000001</v>
      </c>
      <c r="F201" s="209"/>
      <c r="G201" s="140"/>
      <c r="H201" s="209">
        <f t="shared" si="36"/>
        <v>0.13800000000000001</v>
      </c>
      <c r="I201" s="142">
        <v>0.05</v>
      </c>
      <c r="J201" s="140" t="s">
        <v>31</v>
      </c>
      <c r="K201" s="208" t="s">
        <v>31</v>
      </c>
      <c r="L201" s="162"/>
    </row>
    <row r="202" spans="1:12" s="155" customFormat="1" ht="12" customHeight="1">
      <c r="A202" s="218">
        <v>2566</v>
      </c>
      <c r="B202" s="161" t="s">
        <v>66</v>
      </c>
      <c r="C202" s="207">
        <v>128</v>
      </c>
      <c r="D202" s="140">
        <v>5000</v>
      </c>
      <c r="E202" s="208">
        <f t="shared" si="33"/>
        <v>2.5600000000000001E-2</v>
      </c>
      <c r="F202" s="209"/>
      <c r="G202" s="140"/>
      <c r="H202" s="209">
        <f t="shared" si="36"/>
        <v>2.5600000000000001E-2</v>
      </c>
      <c r="I202" s="142">
        <v>0.05</v>
      </c>
      <c r="J202" s="140" t="s">
        <v>10</v>
      </c>
      <c r="K202" s="208" t="s">
        <v>12</v>
      </c>
      <c r="L202" s="162"/>
    </row>
    <row r="203" spans="1:12" ht="12" customHeight="1">
      <c r="A203" s="218">
        <v>2567</v>
      </c>
      <c r="B203" s="161" t="s">
        <v>67</v>
      </c>
      <c r="C203" s="207">
        <v>30</v>
      </c>
      <c r="D203" s="140">
        <v>1000</v>
      </c>
      <c r="E203" s="208">
        <f t="shared" si="33"/>
        <v>0.03</v>
      </c>
      <c r="F203" s="209"/>
      <c r="G203" s="140"/>
      <c r="H203" s="209">
        <f t="shared" si="36"/>
        <v>0.03</v>
      </c>
      <c r="I203" s="142">
        <v>0.05</v>
      </c>
      <c r="J203" s="140" t="s">
        <v>10</v>
      </c>
      <c r="K203" s="208" t="s">
        <v>13</v>
      </c>
      <c r="L203" s="162"/>
    </row>
    <row r="204" spans="1:12" ht="12" customHeight="1">
      <c r="A204" s="218">
        <v>2568</v>
      </c>
      <c r="B204" s="161" t="s">
        <v>68</v>
      </c>
      <c r="C204" s="207">
        <v>130</v>
      </c>
      <c r="D204" s="140">
        <v>1000</v>
      </c>
      <c r="E204" s="208">
        <f t="shared" si="33"/>
        <v>0.13</v>
      </c>
      <c r="F204" s="209"/>
      <c r="G204" s="140"/>
      <c r="H204" s="209">
        <f t="shared" si="36"/>
        <v>0.13</v>
      </c>
      <c r="I204" s="142">
        <v>0.05</v>
      </c>
      <c r="J204" s="140" t="s">
        <v>10</v>
      </c>
      <c r="K204" s="208" t="s">
        <v>13</v>
      </c>
      <c r="L204" s="162"/>
    </row>
    <row r="205" spans="1:12" ht="12" customHeight="1">
      <c r="A205" s="146">
        <v>2569</v>
      </c>
      <c r="B205" s="161" t="s">
        <v>69</v>
      </c>
      <c r="C205" s="207">
        <v>48</v>
      </c>
      <c r="D205" s="140">
        <v>1000</v>
      </c>
      <c r="E205" s="208">
        <f>C205/D205</f>
        <v>4.8000000000000001E-2</v>
      </c>
      <c r="F205" s="209"/>
      <c r="G205" s="140"/>
      <c r="H205" s="209">
        <f>E205</f>
        <v>4.8000000000000001E-2</v>
      </c>
      <c r="I205" s="142">
        <v>1</v>
      </c>
      <c r="J205" s="140" t="s">
        <v>31</v>
      </c>
      <c r="K205" s="208" t="s">
        <v>31</v>
      </c>
      <c r="L205" s="162"/>
    </row>
    <row r="206" spans="1:12" s="155" customFormat="1" ht="12" customHeight="1">
      <c r="A206" s="146">
        <v>2570</v>
      </c>
      <c r="B206" s="161" t="s">
        <v>70</v>
      </c>
      <c r="C206" s="207">
        <v>100</v>
      </c>
      <c r="D206" s="140">
        <v>1000</v>
      </c>
      <c r="E206" s="208">
        <v>0.1</v>
      </c>
      <c r="F206" s="209">
        <v>10</v>
      </c>
      <c r="G206" s="140">
        <v>50</v>
      </c>
      <c r="H206" s="209">
        <v>0.2</v>
      </c>
      <c r="I206" s="142">
        <v>0.05</v>
      </c>
      <c r="J206" s="140" t="s">
        <v>10</v>
      </c>
      <c r="K206" s="208" t="s">
        <v>12</v>
      </c>
      <c r="L206" s="162"/>
    </row>
    <row r="207" spans="1:12" s="155" customFormat="1" ht="12" customHeight="1">
      <c r="A207" s="146">
        <v>2571</v>
      </c>
      <c r="B207" s="161" t="s">
        <v>211</v>
      </c>
      <c r="C207" s="207">
        <v>31.2</v>
      </c>
      <c r="D207" s="140">
        <v>1000</v>
      </c>
      <c r="E207" s="208">
        <f t="shared" si="33"/>
        <v>3.1199999999999999E-2</v>
      </c>
      <c r="F207" s="209"/>
      <c r="G207" s="140"/>
      <c r="H207" s="209">
        <f>E207</f>
        <v>3.1199999999999999E-2</v>
      </c>
      <c r="I207" s="142">
        <v>0.05</v>
      </c>
      <c r="J207" s="140" t="s">
        <v>10</v>
      </c>
      <c r="K207" s="208" t="s">
        <v>12</v>
      </c>
      <c r="L207" s="162"/>
    </row>
    <row r="208" spans="1:12" s="155" customFormat="1" ht="12" customHeight="1">
      <c r="A208" s="218">
        <v>2572</v>
      </c>
      <c r="B208" s="161" t="s">
        <v>71</v>
      </c>
      <c r="C208" s="207">
        <v>208</v>
      </c>
      <c r="D208" s="140">
        <v>5000</v>
      </c>
      <c r="E208" s="208">
        <f t="shared" si="33"/>
        <v>4.1599999999999998E-2</v>
      </c>
      <c r="F208" s="209"/>
      <c r="G208" s="140"/>
      <c r="H208" s="209">
        <f t="shared" si="36"/>
        <v>4.1599999999999998E-2</v>
      </c>
      <c r="I208" s="142">
        <v>0.05</v>
      </c>
      <c r="J208" s="140" t="s">
        <v>10</v>
      </c>
      <c r="K208" s="208" t="s">
        <v>12</v>
      </c>
      <c r="L208" s="162"/>
    </row>
    <row r="209" spans="1:12" s="155" customFormat="1" ht="12" customHeight="1">
      <c r="A209" s="218">
        <v>2573</v>
      </c>
      <c r="B209" s="161" t="s">
        <v>72</v>
      </c>
      <c r="C209" s="207">
        <v>95</v>
      </c>
      <c r="D209" s="140">
        <v>5000</v>
      </c>
      <c r="E209" s="208">
        <f t="shared" si="33"/>
        <v>1.9E-2</v>
      </c>
      <c r="F209" s="209"/>
      <c r="G209" s="140"/>
      <c r="H209" s="209">
        <f t="shared" si="36"/>
        <v>1.9E-2</v>
      </c>
      <c r="I209" s="142">
        <v>0.05</v>
      </c>
      <c r="J209" s="140" t="s">
        <v>10</v>
      </c>
      <c r="K209" s="208" t="s">
        <v>12</v>
      </c>
      <c r="L209" s="162"/>
    </row>
    <row r="210" spans="1:12" s="155" customFormat="1" ht="12" customHeight="1">
      <c r="A210" s="218">
        <v>2574</v>
      </c>
      <c r="B210" s="161" t="s">
        <v>73</v>
      </c>
      <c r="C210" s="207">
        <v>6500</v>
      </c>
      <c r="D210" s="140">
        <v>1000</v>
      </c>
      <c r="E210" s="208">
        <f t="shared" si="33"/>
        <v>6.5</v>
      </c>
      <c r="F210" s="209"/>
      <c r="G210" s="140"/>
      <c r="H210" s="209">
        <f t="shared" si="36"/>
        <v>6.5</v>
      </c>
      <c r="I210" s="142">
        <v>0.05</v>
      </c>
      <c r="J210" s="140" t="s">
        <v>10</v>
      </c>
      <c r="K210" s="208" t="s">
        <v>13</v>
      </c>
      <c r="L210" s="162"/>
    </row>
    <row r="211" spans="1:12" ht="12" customHeight="1">
      <c r="A211" s="146">
        <v>2575</v>
      </c>
      <c r="B211" s="161" t="s">
        <v>74</v>
      </c>
      <c r="C211" s="207">
        <v>911</v>
      </c>
      <c r="D211" s="140">
        <v>1000</v>
      </c>
      <c r="E211" s="208">
        <f t="shared" si="33"/>
        <v>0.91100000000000003</v>
      </c>
      <c r="F211" s="209">
        <v>88</v>
      </c>
      <c r="G211" s="140">
        <v>10</v>
      </c>
      <c r="H211" s="209">
        <f>F211/G211</f>
        <v>8.8000000000000007</v>
      </c>
      <c r="I211" s="142">
        <v>0.05</v>
      </c>
      <c r="J211" s="140" t="s">
        <v>10</v>
      </c>
      <c r="K211" s="208" t="s">
        <v>13</v>
      </c>
      <c r="L211" s="162"/>
    </row>
    <row r="212" spans="1:12" s="155" customFormat="1" ht="12" customHeight="1">
      <c r="A212" s="146">
        <v>2576</v>
      </c>
      <c r="B212" s="161" t="s">
        <v>75</v>
      </c>
      <c r="C212" s="207">
        <v>4400</v>
      </c>
      <c r="D212" s="140">
        <v>1000</v>
      </c>
      <c r="E212" s="208">
        <f>C212/D212</f>
        <v>4.4000000000000004</v>
      </c>
      <c r="F212" s="209">
        <v>100</v>
      </c>
      <c r="G212" s="140">
        <v>10</v>
      </c>
      <c r="H212" s="209">
        <f>F212/G212</f>
        <v>10</v>
      </c>
      <c r="I212" s="142">
        <v>0.05</v>
      </c>
      <c r="J212" s="140" t="s">
        <v>10</v>
      </c>
      <c r="K212" s="208" t="s">
        <v>13</v>
      </c>
      <c r="L212" s="162"/>
    </row>
    <row r="213" spans="1:12" s="155" customFormat="1" ht="12" customHeight="1">
      <c r="A213" s="146">
        <v>2577</v>
      </c>
      <c r="B213" s="161" t="s">
        <v>76</v>
      </c>
      <c r="C213" s="207">
        <v>500</v>
      </c>
      <c r="D213" s="140">
        <v>1000</v>
      </c>
      <c r="E213" s="208">
        <f t="shared" ref="E213" si="37">C213/D213</f>
        <v>0.5</v>
      </c>
      <c r="F213" s="209"/>
      <c r="G213" s="140"/>
      <c r="H213" s="209">
        <f t="shared" ref="H213" si="38">E213</f>
        <v>0.5</v>
      </c>
      <c r="I213" s="142">
        <v>0.05</v>
      </c>
      <c r="J213" s="140" t="s">
        <v>10</v>
      </c>
      <c r="K213" s="208" t="s">
        <v>12</v>
      </c>
      <c r="L213" s="162"/>
    </row>
    <row r="214" spans="1:12" ht="12" customHeight="1">
      <c r="A214" s="146">
        <v>2578</v>
      </c>
      <c r="B214" s="161" t="s">
        <v>77</v>
      </c>
      <c r="C214" s="207">
        <v>3940</v>
      </c>
      <c r="D214" s="140">
        <v>5000</v>
      </c>
      <c r="E214" s="208">
        <f t="shared" si="33"/>
        <v>0.78800000000000003</v>
      </c>
      <c r="F214" s="209"/>
      <c r="G214" s="140"/>
      <c r="H214" s="209">
        <f t="shared" si="36"/>
        <v>0.78800000000000003</v>
      </c>
      <c r="I214" s="142">
        <v>0.05</v>
      </c>
      <c r="J214" s="140" t="s">
        <v>10</v>
      </c>
      <c r="K214" s="208" t="s">
        <v>12</v>
      </c>
      <c r="L214" s="162" t="s">
        <v>344</v>
      </c>
    </row>
    <row r="215" spans="1:12" ht="12" customHeight="1">
      <c r="A215" s="146">
        <v>2579</v>
      </c>
      <c r="B215" s="161" t="s">
        <v>78</v>
      </c>
      <c r="C215" s="207">
        <v>1254</v>
      </c>
      <c r="D215" s="140">
        <v>1000</v>
      </c>
      <c r="E215" s="208">
        <f t="shared" si="33"/>
        <v>1.254</v>
      </c>
      <c r="F215" s="209"/>
      <c r="G215" s="140"/>
      <c r="H215" s="209">
        <f t="shared" si="36"/>
        <v>1.254</v>
      </c>
      <c r="I215" s="142">
        <v>0.05</v>
      </c>
      <c r="J215" s="140" t="s">
        <v>10</v>
      </c>
      <c r="K215" s="208" t="s">
        <v>12</v>
      </c>
      <c r="L215" s="162" t="s">
        <v>344</v>
      </c>
    </row>
    <row r="216" spans="1:12" s="155" customFormat="1" ht="12" customHeight="1">
      <c r="A216" s="146">
        <v>2580</v>
      </c>
      <c r="B216" s="161" t="s">
        <v>79</v>
      </c>
      <c r="C216" s="207">
        <v>943</v>
      </c>
      <c r="D216" s="140">
        <v>1000</v>
      </c>
      <c r="E216" s="208">
        <f t="shared" si="33"/>
        <v>0.94299999999999995</v>
      </c>
      <c r="F216" s="209">
        <v>320</v>
      </c>
      <c r="G216" s="140">
        <v>50</v>
      </c>
      <c r="H216" s="209">
        <f>F216/G216</f>
        <v>6.4</v>
      </c>
      <c r="I216" s="142">
        <v>0.5</v>
      </c>
      <c r="J216" s="140" t="s">
        <v>14</v>
      </c>
      <c r="K216" s="208" t="s">
        <v>12</v>
      </c>
      <c r="L216" s="162"/>
    </row>
    <row r="217" spans="1:12" s="155" customFormat="1" ht="12" customHeight="1">
      <c r="A217" s="146">
        <v>2581</v>
      </c>
      <c r="B217" s="161" t="s">
        <v>80</v>
      </c>
      <c r="C217" s="207">
        <v>32000</v>
      </c>
      <c r="D217" s="140">
        <v>1000</v>
      </c>
      <c r="E217" s="208">
        <f t="shared" si="33"/>
        <v>32</v>
      </c>
      <c r="F217" s="144"/>
      <c r="G217" s="140"/>
      <c r="H217" s="141">
        <f t="shared" ref="H217" si="39">E217</f>
        <v>32</v>
      </c>
      <c r="I217" s="142">
        <v>0.05</v>
      </c>
      <c r="J217" s="140" t="s">
        <v>10</v>
      </c>
      <c r="K217" s="208" t="s">
        <v>13</v>
      </c>
      <c r="L217" s="162"/>
    </row>
    <row r="218" spans="1:12" s="155" customFormat="1" ht="12" customHeight="1">
      <c r="A218" s="146">
        <v>2582</v>
      </c>
      <c r="B218" s="161" t="s">
        <v>81</v>
      </c>
      <c r="C218" s="207">
        <v>500</v>
      </c>
      <c r="D218" s="140">
        <v>1000</v>
      </c>
      <c r="E218" s="208">
        <f t="shared" si="33"/>
        <v>0.5</v>
      </c>
      <c r="F218" s="209"/>
      <c r="G218" s="140"/>
      <c r="H218" s="209">
        <f>E218</f>
        <v>0.5</v>
      </c>
      <c r="I218" s="142">
        <v>0.05</v>
      </c>
      <c r="J218" s="140" t="s">
        <v>10</v>
      </c>
      <c r="K218" s="208" t="s">
        <v>12</v>
      </c>
      <c r="L218" s="162"/>
    </row>
    <row r="219" spans="1:12" s="155" customFormat="1" ht="12" customHeight="1">
      <c r="A219" s="146">
        <v>2583</v>
      </c>
      <c r="B219" s="161" t="s">
        <v>82</v>
      </c>
      <c r="C219" s="232">
        <v>762.5</v>
      </c>
      <c r="D219" s="140">
        <v>1000</v>
      </c>
      <c r="E219" s="233">
        <f t="shared" si="33"/>
        <v>0.76249999999999996</v>
      </c>
      <c r="F219" s="209"/>
      <c r="G219" s="140"/>
      <c r="H219" s="234">
        <f>E219</f>
        <v>0.76249999999999996</v>
      </c>
      <c r="I219" s="142">
        <v>0.05</v>
      </c>
      <c r="J219" s="140" t="s">
        <v>10</v>
      </c>
      <c r="K219" s="208" t="s">
        <v>12</v>
      </c>
      <c r="L219" s="162"/>
    </row>
    <row r="220" spans="1:12" s="155" customFormat="1" ht="12" customHeight="1">
      <c r="A220" s="146">
        <v>2584</v>
      </c>
      <c r="B220" s="161" t="s">
        <v>83</v>
      </c>
      <c r="C220" s="207">
        <v>109</v>
      </c>
      <c r="D220" s="140">
        <v>1000</v>
      </c>
      <c r="E220" s="208">
        <f t="shared" si="33"/>
        <v>0.109</v>
      </c>
      <c r="F220" s="209">
        <v>172.5</v>
      </c>
      <c r="G220" s="140">
        <v>50</v>
      </c>
      <c r="H220" s="209">
        <f>F220/G220</f>
        <v>3.45</v>
      </c>
      <c r="I220" s="142">
        <v>0.05</v>
      </c>
      <c r="J220" s="140" t="s">
        <v>10</v>
      </c>
      <c r="K220" s="208" t="s">
        <v>12</v>
      </c>
      <c r="L220" s="162"/>
    </row>
    <row r="221" spans="1:12" s="155" customFormat="1" ht="12" customHeight="1">
      <c r="A221" s="146">
        <v>2585</v>
      </c>
      <c r="B221" s="161" t="s">
        <v>84</v>
      </c>
      <c r="C221" s="207">
        <v>969</v>
      </c>
      <c r="D221" s="140">
        <v>1000</v>
      </c>
      <c r="E221" s="208">
        <f t="shared" si="33"/>
        <v>0.96899999999999997</v>
      </c>
      <c r="F221" s="209">
        <v>0.5</v>
      </c>
      <c r="G221" s="140">
        <v>50</v>
      </c>
      <c r="H221" s="209">
        <f>F221/G221</f>
        <v>0.01</v>
      </c>
      <c r="I221" s="142">
        <v>0.05</v>
      </c>
      <c r="J221" s="140" t="s">
        <v>10</v>
      </c>
      <c r="K221" s="208" t="s">
        <v>12</v>
      </c>
      <c r="L221" s="111"/>
    </row>
    <row r="222" spans="1:12" ht="12" customHeight="1">
      <c r="A222" s="146">
        <v>2586</v>
      </c>
      <c r="B222" s="161" t="s">
        <v>85</v>
      </c>
      <c r="C222" s="207">
        <v>841</v>
      </c>
      <c r="D222" s="140">
        <v>1000</v>
      </c>
      <c r="E222" s="208">
        <f t="shared" si="33"/>
        <v>0.84099999999999997</v>
      </c>
      <c r="F222" s="209"/>
      <c r="G222" s="140"/>
      <c r="H222" s="209">
        <f t="shared" si="36"/>
        <v>0.84099999999999997</v>
      </c>
      <c r="I222" s="142">
        <v>0.05</v>
      </c>
      <c r="J222" s="140" t="s">
        <v>10</v>
      </c>
      <c r="K222" s="208" t="s">
        <v>12</v>
      </c>
    </row>
    <row r="223" spans="1:12" ht="12" customHeight="1">
      <c r="A223" s="218">
        <v>2587</v>
      </c>
      <c r="B223" s="161" t="s">
        <v>86</v>
      </c>
      <c r="C223" s="207">
        <v>1000</v>
      </c>
      <c r="D223" s="140">
        <v>5000</v>
      </c>
      <c r="E223" s="208">
        <f t="shared" si="33"/>
        <v>0.2</v>
      </c>
      <c r="F223" s="209"/>
      <c r="G223" s="140"/>
      <c r="H223" s="209">
        <f t="shared" si="36"/>
        <v>0.2</v>
      </c>
      <c r="I223" s="142">
        <v>0.5</v>
      </c>
      <c r="J223" s="140" t="s">
        <v>14</v>
      </c>
      <c r="K223" s="208" t="s">
        <v>12</v>
      </c>
    </row>
    <row r="224" spans="1:12" ht="12" customHeight="1">
      <c r="A224" s="218">
        <v>2588</v>
      </c>
      <c r="B224" s="161" t="s">
        <v>87</v>
      </c>
      <c r="C224" s="207">
        <v>4400</v>
      </c>
      <c r="D224" s="140">
        <v>1000</v>
      </c>
      <c r="E224" s="208">
        <f t="shared" si="33"/>
        <v>4.4000000000000004</v>
      </c>
      <c r="F224" s="209"/>
      <c r="G224" s="140"/>
      <c r="H224" s="209">
        <f t="shared" si="36"/>
        <v>4.4000000000000004</v>
      </c>
      <c r="I224" s="142">
        <v>0.5</v>
      </c>
      <c r="J224" s="140" t="s">
        <v>14</v>
      </c>
      <c r="K224" s="208" t="s">
        <v>12</v>
      </c>
    </row>
    <row r="225" spans="1:12" ht="12" customHeight="1">
      <c r="A225" s="218">
        <v>2589</v>
      </c>
      <c r="B225" s="161" t="s">
        <v>88</v>
      </c>
      <c r="C225" s="207">
        <v>1.8</v>
      </c>
      <c r="D225" s="140">
        <v>1000</v>
      </c>
      <c r="E225" s="208">
        <f t="shared" si="33"/>
        <v>1.8E-3</v>
      </c>
      <c r="F225" s="209"/>
      <c r="G225" s="140"/>
      <c r="H225" s="209">
        <f t="shared" si="36"/>
        <v>1.8E-3</v>
      </c>
      <c r="I225" s="142">
        <v>0.05</v>
      </c>
      <c r="J225" s="140" t="s">
        <v>10</v>
      </c>
      <c r="K225" s="208" t="s">
        <v>12</v>
      </c>
    </row>
    <row r="226" spans="1:12" ht="12" customHeight="1">
      <c r="A226" s="218">
        <v>2590</v>
      </c>
      <c r="B226" s="161" t="s">
        <v>89</v>
      </c>
      <c r="C226" s="207">
        <v>100</v>
      </c>
      <c r="D226" s="140">
        <v>5000</v>
      </c>
      <c r="E226" s="208">
        <f t="shared" si="33"/>
        <v>0.02</v>
      </c>
      <c r="F226" s="209"/>
      <c r="G226" s="140"/>
      <c r="H226" s="209">
        <f t="shared" si="36"/>
        <v>0.02</v>
      </c>
      <c r="I226" s="142">
        <v>0.5</v>
      </c>
      <c r="J226" s="140" t="s">
        <v>14</v>
      </c>
      <c r="K226" s="208" t="s">
        <v>12</v>
      </c>
    </row>
    <row r="227" spans="1:12" s="239" customFormat="1" ht="12" customHeight="1">
      <c r="A227" s="146">
        <v>2591</v>
      </c>
      <c r="B227" s="161" t="s">
        <v>90</v>
      </c>
      <c r="C227" s="207">
        <v>10000</v>
      </c>
      <c r="D227" s="140">
        <v>10000</v>
      </c>
      <c r="E227" s="208">
        <f t="shared" si="33"/>
        <v>1</v>
      </c>
      <c r="F227" s="209"/>
      <c r="G227" s="140"/>
      <c r="H227" s="209">
        <f t="shared" si="36"/>
        <v>1</v>
      </c>
      <c r="I227" s="142">
        <v>0.05</v>
      </c>
      <c r="J227" s="140" t="s">
        <v>10</v>
      </c>
      <c r="K227" s="208" t="s">
        <v>12</v>
      </c>
      <c r="L227" s="162"/>
    </row>
    <row r="228" spans="1:12" s="239" customFormat="1" ht="12" customHeight="1">
      <c r="A228" s="146">
        <v>2592</v>
      </c>
      <c r="B228" s="161" t="s">
        <v>91</v>
      </c>
      <c r="C228" s="207">
        <v>100</v>
      </c>
      <c r="D228" s="140">
        <v>1000</v>
      </c>
      <c r="E228" s="208">
        <f>C228/D228</f>
        <v>0.1</v>
      </c>
      <c r="F228" s="209">
        <v>100</v>
      </c>
      <c r="G228" s="140">
        <v>50</v>
      </c>
      <c r="H228" s="209">
        <f>F228/G228</f>
        <v>2</v>
      </c>
      <c r="I228" s="142">
        <v>0.05</v>
      </c>
      <c r="J228" s="140" t="s">
        <v>10</v>
      </c>
      <c r="K228" s="208" t="s">
        <v>13</v>
      </c>
      <c r="L228" s="136"/>
    </row>
    <row r="229" spans="1:12" s="239" customFormat="1" ht="12" customHeight="1">
      <c r="A229" s="146">
        <v>2593</v>
      </c>
      <c r="B229" s="161" t="s">
        <v>92</v>
      </c>
      <c r="C229" s="207">
        <v>209</v>
      </c>
      <c r="D229" s="140">
        <v>5000</v>
      </c>
      <c r="E229" s="208">
        <f t="shared" si="33"/>
        <v>4.1799999999999997E-2</v>
      </c>
      <c r="F229" s="209"/>
      <c r="G229" s="140"/>
      <c r="H229" s="209">
        <f t="shared" si="36"/>
        <v>4.1799999999999997E-2</v>
      </c>
      <c r="I229" s="142">
        <v>1</v>
      </c>
      <c r="J229" s="140" t="s">
        <v>21</v>
      </c>
      <c r="K229" s="208" t="s">
        <v>12</v>
      </c>
      <c r="L229" s="136"/>
    </row>
    <row r="230" spans="1:12" s="239" customFormat="1" ht="12" customHeight="1">
      <c r="A230" s="146">
        <v>2594</v>
      </c>
      <c r="B230" s="161" t="s">
        <v>212</v>
      </c>
      <c r="C230" s="207">
        <v>188</v>
      </c>
      <c r="D230" s="140">
        <v>5000</v>
      </c>
      <c r="E230" s="208">
        <f t="shared" si="33"/>
        <v>3.7600000000000001E-2</v>
      </c>
      <c r="F230" s="209"/>
      <c r="G230" s="140"/>
      <c r="H230" s="209">
        <f t="shared" si="36"/>
        <v>3.7600000000000001E-2</v>
      </c>
      <c r="I230" s="142">
        <v>1</v>
      </c>
      <c r="J230" s="140" t="s">
        <v>21</v>
      </c>
      <c r="K230" s="208" t="s">
        <v>12</v>
      </c>
      <c r="L230" s="136"/>
    </row>
    <row r="231" spans="1:12" s="239" customFormat="1" ht="12" customHeight="1">
      <c r="A231" s="146">
        <v>2595</v>
      </c>
      <c r="B231" s="161" t="s">
        <v>93</v>
      </c>
      <c r="C231" s="207">
        <v>600</v>
      </c>
      <c r="D231" s="140">
        <v>1000</v>
      </c>
      <c r="E231" s="208">
        <f>C231/D231</f>
        <v>0.6</v>
      </c>
      <c r="F231" s="209">
        <v>12.5</v>
      </c>
      <c r="G231" s="140">
        <v>50</v>
      </c>
      <c r="H231" s="209">
        <f>F231/G231</f>
        <v>0.25</v>
      </c>
      <c r="I231" s="142">
        <v>0.05</v>
      </c>
      <c r="J231" s="140" t="s">
        <v>10</v>
      </c>
      <c r="K231" s="208" t="s">
        <v>12</v>
      </c>
      <c r="L231" s="136"/>
    </row>
    <row r="232" spans="1:12" s="239" customFormat="1" ht="12" customHeight="1">
      <c r="A232" s="146">
        <v>2596</v>
      </c>
      <c r="B232" s="161" t="s">
        <v>94</v>
      </c>
      <c r="C232" s="207">
        <v>490</v>
      </c>
      <c r="D232" s="140">
        <v>1000</v>
      </c>
      <c r="E232" s="208">
        <f t="shared" si="33"/>
        <v>0.49</v>
      </c>
      <c r="F232" s="209"/>
      <c r="G232" s="140"/>
      <c r="H232" s="209">
        <f t="shared" si="36"/>
        <v>0.49</v>
      </c>
      <c r="I232" s="142">
        <v>0.05</v>
      </c>
      <c r="J232" s="140" t="s">
        <v>10</v>
      </c>
      <c r="K232" s="208" t="s">
        <v>12</v>
      </c>
      <c r="L232" s="136"/>
    </row>
    <row r="233" spans="1:12" s="239" customFormat="1" ht="12" customHeight="1">
      <c r="A233" s="146">
        <v>2597</v>
      </c>
      <c r="B233" s="161" t="s">
        <v>213</v>
      </c>
      <c r="C233" s="207">
        <v>18</v>
      </c>
      <c r="D233" s="140">
        <v>1000</v>
      </c>
      <c r="E233" s="208">
        <f t="shared" si="33"/>
        <v>1.7999999999999999E-2</v>
      </c>
      <c r="F233" s="209">
        <v>3.3</v>
      </c>
      <c r="G233" s="140">
        <v>100</v>
      </c>
      <c r="H233" s="209">
        <f>F233/G233</f>
        <v>3.3000000000000002E-2</v>
      </c>
      <c r="I233" s="142">
        <v>0.05</v>
      </c>
      <c r="J233" s="140" t="s">
        <v>10</v>
      </c>
      <c r="K233" s="208" t="s">
        <v>12</v>
      </c>
      <c r="L233" s="136"/>
    </row>
    <row r="234" spans="1:12">
      <c r="A234" s="146">
        <v>2598</v>
      </c>
      <c r="B234" s="161" t="s">
        <v>95</v>
      </c>
      <c r="C234" s="207">
        <v>75</v>
      </c>
      <c r="D234" s="140">
        <v>1000</v>
      </c>
      <c r="E234" s="208">
        <f>C234/D234</f>
        <v>7.4999999999999997E-2</v>
      </c>
      <c r="F234" s="209">
        <v>5.6</v>
      </c>
      <c r="G234" s="140">
        <v>50</v>
      </c>
      <c r="H234" s="209">
        <f>F234/G234</f>
        <v>0.11199999999999999</v>
      </c>
      <c r="I234" s="142">
        <v>1</v>
      </c>
      <c r="J234" s="140" t="s">
        <v>21</v>
      </c>
      <c r="K234" s="208" t="s">
        <v>12</v>
      </c>
    </row>
    <row r="235" spans="1:12">
      <c r="A235" s="218">
        <v>2599</v>
      </c>
      <c r="B235" s="161" t="s">
        <v>96</v>
      </c>
      <c r="C235" s="142">
        <v>100</v>
      </c>
      <c r="D235" s="140">
        <v>1000</v>
      </c>
      <c r="E235" s="143">
        <f t="shared" si="33"/>
        <v>0.1</v>
      </c>
      <c r="F235" s="144">
        <v>120</v>
      </c>
      <c r="G235" s="140">
        <v>100</v>
      </c>
      <c r="H235" s="141">
        <f>F235/G235</f>
        <v>1.2</v>
      </c>
      <c r="I235" s="142">
        <v>0.5</v>
      </c>
      <c r="J235" s="140" t="s">
        <v>14</v>
      </c>
      <c r="K235" s="208" t="s">
        <v>12</v>
      </c>
    </row>
    <row r="236" spans="1:12">
      <c r="A236" s="218">
        <v>2600</v>
      </c>
      <c r="B236" s="161" t="s">
        <v>97</v>
      </c>
      <c r="C236" s="142">
        <v>120</v>
      </c>
      <c r="D236" s="140">
        <v>1000</v>
      </c>
      <c r="E236" s="143">
        <f t="shared" si="33"/>
        <v>0.12</v>
      </c>
      <c r="F236" s="144">
        <v>120</v>
      </c>
      <c r="G236" s="140">
        <v>100</v>
      </c>
      <c r="H236" s="141">
        <f>F236/G236</f>
        <v>1.2</v>
      </c>
      <c r="I236" s="142">
        <v>1</v>
      </c>
      <c r="J236" s="140" t="s">
        <v>21</v>
      </c>
      <c r="K236" s="208" t="s">
        <v>12</v>
      </c>
    </row>
    <row r="237" spans="1:12">
      <c r="A237" s="218">
        <v>2601</v>
      </c>
      <c r="B237" s="161" t="s">
        <v>98</v>
      </c>
      <c r="C237" s="142">
        <v>120</v>
      </c>
      <c r="D237" s="140">
        <v>1000</v>
      </c>
      <c r="E237" s="143">
        <f t="shared" si="33"/>
        <v>0.12</v>
      </c>
      <c r="F237" s="144">
        <v>120</v>
      </c>
      <c r="G237" s="140">
        <v>100</v>
      </c>
      <c r="H237" s="141">
        <f>F237/G237</f>
        <v>1.2</v>
      </c>
      <c r="I237" s="142">
        <v>0.5</v>
      </c>
      <c r="J237" s="140" t="s">
        <v>14</v>
      </c>
      <c r="K237" s="208" t="s">
        <v>12</v>
      </c>
    </row>
    <row r="238" spans="1:12">
      <c r="A238" s="218">
        <v>2602</v>
      </c>
      <c r="B238" s="161" t="s">
        <v>99</v>
      </c>
      <c r="C238" s="142">
        <v>38</v>
      </c>
      <c r="D238" s="140">
        <v>1000</v>
      </c>
      <c r="E238" s="143">
        <f t="shared" si="33"/>
        <v>3.7999999999999999E-2</v>
      </c>
      <c r="F238" s="144"/>
      <c r="G238" s="140"/>
      <c r="H238" s="141">
        <f t="shared" ref="H238:H242" si="40">E238</f>
        <v>3.7999999999999999E-2</v>
      </c>
      <c r="I238" s="142">
        <v>1</v>
      </c>
      <c r="J238" s="140" t="s">
        <v>21</v>
      </c>
      <c r="K238" s="208" t="s">
        <v>12</v>
      </c>
    </row>
    <row r="239" spans="1:12">
      <c r="A239" s="146">
        <v>2603</v>
      </c>
      <c r="B239" s="161" t="s">
        <v>214</v>
      </c>
      <c r="C239" s="142">
        <v>100</v>
      </c>
      <c r="D239" s="140">
        <v>5000</v>
      </c>
      <c r="E239" s="143">
        <f t="shared" si="33"/>
        <v>0.02</v>
      </c>
      <c r="F239" s="144"/>
      <c r="G239" s="140"/>
      <c r="H239" s="141">
        <f t="shared" si="40"/>
        <v>0.02</v>
      </c>
      <c r="I239" s="142">
        <v>1</v>
      </c>
      <c r="J239" s="140" t="s">
        <v>21</v>
      </c>
      <c r="K239" s="208" t="s">
        <v>11</v>
      </c>
    </row>
    <row r="240" spans="1:12">
      <c r="A240" s="146">
        <v>2604</v>
      </c>
      <c r="B240" s="161" t="s">
        <v>100</v>
      </c>
      <c r="C240" s="142">
        <v>13</v>
      </c>
      <c r="D240" s="140">
        <v>5000</v>
      </c>
      <c r="E240" s="143">
        <f>C240/D240</f>
        <v>2.5999999999999999E-3</v>
      </c>
      <c r="F240" s="144"/>
      <c r="G240" s="140"/>
      <c r="H240" s="141">
        <f t="shared" si="40"/>
        <v>2.5999999999999999E-3</v>
      </c>
      <c r="I240" s="142">
        <v>1</v>
      </c>
      <c r="J240" s="140" t="s">
        <v>12</v>
      </c>
      <c r="K240" s="208" t="s">
        <v>12</v>
      </c>
    </row>
    <row r="241" spans="1:11">
      <c r="A241" s="146">
        <v>2605</v>
      </c>
      <c r="B241" s="161" t="s">
        <v>101</v>
      </c>
      <c r="C241" s="207">
        <v>40.700000000000003</v>
      </c>
      <c r="D241" s="140">
        <v>1000</v>
      </c>
      <c r="E241" s="208">
        <f>C241/D241</f>
        <v>4.07E-2</v>
      </c>
      <c r="F241" s="209"/>
      <c r="G241" s="140"/>
      <c r="H241" s="209">
        <f>E241</f>
        <v>4.07E-2</v>
      </c>
      <c r="I241" s="142">
        <v>0.05</v>
      </c>
      <c r="J241" s="140" t="s">
        <v>10</v>
      </c>
      <c r="K241" s="208" t="s">
        <v>12</v>
      </c>
    </row>
    <row r="242" spans="1:11">
      <c r="A242" s="146">
        <v>2606</v>
      </c>
      <c r="B242" s="161" t="s">
        <v>102</v>
      </c>
      <c r="C242" s="142">
        <v>528</v>
      </c>
      <c r="D242" s="140">
        <v>1000</v>
      </c>
      <c r="E242" s="143">
        <f t="shared" ref="E242:E256" si="41">C242/D242</f>
        <v>0.52800000000000002</v>
      </c>
      <c r="F242" s="209"/>
      <c r="G242" s="140"/>
      <c r="H242" s="209">
        <f t="shared" si="40"/>
        <v>0.52800000000000002</v>
      </c>
      <c r="I242" s="142">
        <v>0.05</v>
      </c>
      <c r="J242" s="140" t="s">
        <v>10</v>
      </c>
      <c r="K242" s="208" t="s">
        <v>11</v>
      </c>
    </row>
    <row r="243" spans="1:11">
      <c r="A243" s="146">
        <v>2607</v>
      </c>
      <c r="B243" s="210" t="s">
        <v>215</v>
      </c>
      <c r="C243" s="142">
        <v>39</v>
      </c>
      <c r="D243" s="140">
        <v>1000</v>
      </c>
      <c r="E243" s="143">
        <f t="shared" si="41"/>
        <v>3.9E-2</v>
      </c>
      <c r="F243" s="209">
        <v>4.3</v>
      </c>
      <c r="G243" s="140">
        <v>100</v>
      </c>
      <c r="H243" s="209">
        <f>+F243/G243</f>
        <v>4.2999999999999997E-2</v>
      </c>
      <c r="I243" s="142">
        <v>0.5</v>
      </c>
      <c r="J243" s="140" t="s">
        <v>14</v>
      </c>
      <c r="K243" s="208" t="s">
        <v>12</v>
      </c>
    </row>
    <row r="244" spans="1:11">
      <c r="A244" s="146">
        <v>2608</v>
      </c>
      <c r="B244" s="210" t="s">
        <v>216</v>
      </c>
      <c r="C244" s="142">
        <v>100</v>
      </c>
      <c r="D244" s="140">
        <v>1000</v>
      </c>
      <c r="E244" s="143">
        <f t="shared" si="41"/>
        <v>0.1</v>
      </c>
      <c r="F244" s="144">
        <v>100</v>
      </c>
      <c r="G244" s="140">
        <v>10</v>
      </c>
      <c r="H244" s="141">
        <f>+F244/G244</f>
        <v>10</v>
      </c>
      <c r="I244" s="142">
        <v>0.05</v>
      </c>
      <c r="J244" s="140" t="s">
        <v>10</v>
      </c>
      <c r="K244" s="208" t="s">
        <v>13</v>
      </c>
    </row>
    <row r="245" spans="1:11">
      <c r="A245" s="146">
        <v>2609</v>
      </c>
      <c r="B245" s="236" t="s">
        <v>217</v>
      </c>
      <c r="C245" s="142">
        <v>100</v>
      </c>
      <c r="D245" s="140">
        <v>1000</v>
      </c>
      <c r="E245" s="143">
        <f t="shared" si="41"/>
        <v>0.1</v>
      </c>
      <c r="F245" s="144">
        <v>100</v>
      </c>
      <c r="G245" s="140">
        <v>50</v>
      </c>
      <c r="H245" s="141">
        <f t="shared" ref="H245" si="42">F245/G245</f>
        <v>2</v>
      </c>
      <c r="I245" s="142">
        <v>1</v>
      </c>
      <c r="J245" s="140" t="s">
        <v>21</v>
      </c>
      <c r="K245" s="208" t="s">
        <v>12</v>
      </c>
    </row>
    <row r="246" spans="1:11">
      <c r="A246" s="218">
        <v>2610</v>
      </c>
      <c r="B246" s="237" t="s">
        <v>218</v>
      </c>
      <c r="C246" s="142">
        <v>100</v>
      </c>
      <c r="D246" s="140">
        <v>1000</v>
      </c>
      <c r="E246" s="143">
        <f t="shared" si="41"/>
        <v>0.1</v>
      </c>
      <c r="F246" s="144"/>
      <c r="G246" s="140"/>
      <c r="H246" s="141">
        <v>0.1</v>
      </c>
      <c r="I246" s="142">
        <v>0.05</v>
      </c>
      <c r="J246" s="140" t="s">
        <v>10</v>
      </c>
      <c r="K246" s="208" t="s">
        <v>12</v>
      </c>
    </row>
    <row r="247" spans="1:11">
      <c r="A247" s="218">
        <v>2611</v>
      </c>
      <c r="B247" s="146" t="s">
        <v>219</v>
      </c>
      <c r="C247" s="142">
        <v>100</v>
      </c>
      <c r="D247" s="140">
        <v>1000</v>
      </c>
      <c r="E247" s="143">
        <f t="shared" si="41"/>
        <v>0.1</v>
      </c>
      <c r="F247" s="144"/>
      <c r="G247" s="140"/>
      <c r="H247" s="141">
        <v>0.1</v>
      </c>
      <c r="I247" s="142">
        <v>1</v>
      </c>
      <c r="J247" s="140" t="s">
        <v>21</v>
      </c>
      <c r="K247" s="208" t="s">
        <v>12</v>
      </c>
    </row>
    <row r="248" spans="1:11">
      <c r="A248" s="218">
        <v>2612</v>
      </c>
      <c r="B248" s="164" t="s">
        <v>220</v>
      </c>
      <c r="C248" s="142">
        <v>100</v>
      </c>
      <c r="D248" s="140">
        <v>1000</v>
      </c>
      <c r="E248" s="143">
        <f t="shared" si="41"/>
        <v>0.1</v>
      </c>
      <c r="F248" s="144"/>
      <c r="G248" s="140"/>
      <c r="H248" s="141">
        <v>0.1</v>
      </c>
      <c r="I248" s="142">
        <v>1</v>
      </c>
      <c r="J248" s="140" t="s">
        <v>21</v>
      </c>
      <c r="K248" s="208" t="s">
        <v>12</v>
      </c>
    </row>
    <row r="249" spans="1:11">
      <c r="A249" s="218">
        <v>2613</v>
      </c>
      <c r="B249" s="164" t="s">
        <v>221</v>
      </c>
      <c r="C249" s="142">
        <v>100</v>
      </c>
      <c r="D249" s="140">
        <v>1000</v>
      </c>
      <c r="E249" s="143">
        <f t="shared" si="41"/>
        <v>0.1</v>
      </c>
      <c r="F249" s="144"/>
      <c r="G249" s="140"/>
      <c r="H249" s="141">
        <v>0.1</v>
      </c>
      <c r="I249" s="142">
        <v>1</v>
      </c>
      <c r="J249" s="140" t="s">
        <v>21</v>
      </c>
      <c r="K249" s="208" t="s">
        <v>12</v>
      </c>
    </row>
    <row r="250" spans="1:11">
      <c r="A250" s="218">
        <v>2614</v>
      </c>
      <c r="B250" s="237" t="s">
        <v>222</v>
      </c>
      <c r="C250" s="142">
        <v>100</v>
      </c>
      <c r="D250" s="140">
        <v>1000</v>
      </c>
      <c r="E250" s="143">
        <f t="shared" si="41"/>
        <v>0.1</v>
      </c>
      <c r="F250" s="144"/>
      <c r="G250" s="140"/>
      <c r="H250" s="141">
        <v>0.1</v>
      </c>
      <c r="I250" s="142">
        <v>1</v>
      </c>
      <c r="J250" s="140" t="s">
        <v>21</v>
      </c>
      <c r="K250" s="208" t="s">
        <v>12</v>
      </c>
    </row>
    <row r="251" spans="1:11">
      <c r="A251" s="238">
        <v>2615</v>
      </c>
      <c r="B251" s="139" t="s">
        <v>188</v>
      </c>
      <c r="C251" s="142">
        <v>0.59</v>
      </c>
      <c r="D251" s="140">
        <v>5000</v>
      </c>
      <c r="E251" s="143">
        <f t="shared" si="41"/>
        <v>1.18E-4</v>
      </c>
      <c r="F251" s="144"/>
      <c r="G251" s="140"/>
      <c r="H251" s="141">
        <f t="shared" ref="H251:H255" si="43">E251</f>
        <v>1.18E-4</v>
      </c>
      <c r="I251" s="207">
        <v>0.05</v>
      </c>
      <c r="J251" s="140" t="s">
        <v>10</v>
      </c>
      <c r="K251" s="208" t="s">
        <v>12</v>
      </c>
    </row>
    <row r="252" spans="1:11">
      <c r="A252" s="238">
        <v>2616</v>
      </c>
      <c r="B252" s="139" t="s">
        <v>345</v>
      </c>
      <c r="C252" s="207">
        <v>7.4</v>
      </c>
      <c r="D252" s="140">
        <v>1000</v>
      </c>
      <c r="E252" s="208">
        <f t="shared" si="41"/>
        <v>7.4000000000000003E-3</v>
      </c>
      <c r="F252" s="209"/>
      <c r="G252" s="140"/>
      <c r="H252" s="208">
        <f t="shared" si="43"/>
        <v>7.4000000000000003E-3</v>
      </c>
      <c r="I252" s="207">
        <v>0.05</v>
      </c>
      <c r="J252" s="140" t="s">
        <v>10</v>
      </c>
      <c r="K252" s="208" t="s">
        <v>12</v>
      </c>
    </row>
    <row r="253" spans="1:11">
      <c r="A253" s="238">
        <v>2617</v>
      </c>
      <c r="B253" s="139" t="s">
        <v>346</v>
      </c>
      <c r="C253" s="207">
        <v>100</v>
      </c>
      <c r="D253" s="140">
        <v>5000</v>
      </c>
      <c r="E253" s="208">
        <f t="shared" si="41"/>
        <v>0.02</v>
      </c>
      <c r="F253" s="209"/>
      <c r="G253" s="140"/>
      <c r="H253" s="208">
        <f t="shared" si="43"/>
        <v>0.02</v>
      </c>
      <c r="I253" s="207">
        <v>0.05</v>
      </c>
      <c r="J253" s="140" t="s">
        <v>10</v>
      </c>
      <c r="K253" s="208" t="s">
        <v>12</v>
      </c>
    </row>
    <row r="254" spans="1:11">
      <c r="A254" s="238">
        <v>2618</v>
      </c>
      <c r="B254" s="139" t="s">
        <v>347</v>
      </c>
      <c r="C254" s="207">
        <v>100</v>
      </c>
      <c r="D254" s="140">
        <v>1000</v>
      </c>
      <c r="E254" s="208">
        <f t="shared" si="41"/>
        <v>0.1</v>
      </c>
      <c r="F254" s="209"/>
      <c r="G254" s="140"/>
      <c r="H254" s="208">
        <f t="shared" si="43"/>
        <v>0.1</v>
      </c>
      <c r="I254" s="207">
        <v>0.05</v>
      </c>
      <c r="J254" s="140" t="s">
        <v>10</v>
      </c>
      <c r="K254" s="208" t="s">
        <v>12</v>
      </c>
    </row>
    <row r="255" spans="1:11">
      <c r="A255" s="240">
        <v>2619</v>
      </c>
      <c r="B255" s="139" t="s">
        <v>348</v>
      </c>
      <c r="C255" s="207">
        <v>2.2000000000000002</v>
      </c>
      <c r="D255" s="140">
        <v>1000</v>
      </c>
      <c r="E255" s="208">
        <f t="shared" si="41"/>
        <v>2.2000000000000001E-3</v>
      </c>
      <c r="F255" s="209"/>
      <c r="G255" s="140"/>
      <c r="H255" s="208">
        <f t="shared" si="43"/>
        <v>2.2000000000000001E-3</v>
      </c>
      <c r="I255" s="207">
        <v>0.05</v>
      </c>
      <c r="J255" s="140" t="s">
        <v>10</v>
      </c>
      <c r="K255" s="208" t="s">
        <v>13</v>
      </c>
    </row>
    <row r="256" spans="1:11">
      <c r="A256" s="270">
        <v>2620</v>
      </c>
      <c r="B256" s="271" t="s">
        <v>349</v>
      </c>
      <c r="C256" s="207">
        <v>100</v>
      </c>
      <c r="D256" s="140">
        <v>1000</v>
      </c>
      <c r="E256" s="208">
        <f t="shared" si="41"/>
        <v>0.1</v>
      </c>
      <c r="F256" s="209">
        <v>100</v>
      </c>
      <c r="G256" s="140">
        <v>50</v>
      </c>
      <c r="H256" s="208">
        <f>+F256/G256</f>
        <v>2</v>
      </c>
      <c r="I256" s="207">
        <v>0.05</v>
      </c>
      <c r="J256" s="140" t="s">
        <v>10</v>
      </c>
      <c r="K256" s="208" t="s">
        <v>12</v>
      </c>
    </row>
    <row r="257" spans="1:12" s="281" customFormat="1" ht="12.9" thickBot="1">
      <c r="A257" s="267">
        <v>2621</v>
      </c>
      <c r="B257" s="264" t="s">
        <v>328</v>
      </c>
      <c r="C257" s="272">
        <v>100</v>
      </c>
      <c r="D257" s="273">
        <v>1000</v>
      </c>
      <c r="E257" s="274">
        <f>C257/D257</f>
        <v>0.1</v>
      </c>
      <c r="F257" s="275"/>
      <c r="G257" s="276"/>
      <c r="H257" s="277">
        <f>E257</f>
        <v>0.1</v>
      </c>
      <c r="I257" s="278">
        <v>1</v>
      </c>
      <c r="J257" s="273" t="s">
        <v>21</v>
      </c>
      <c r="K257" s="279" t="s">
        <v>11</v>
      </c>
      <c r="L257" s="280"/>
    </row>
    <row r="258" spans="1:12">
      <c r="A258" s="155"/>
    </row>
    <row r="259" spans="1:12">
      <c r="A259" s="112"/>
    </row>
    <row r="260" spans="1:12">
      <c r="A260" s="241" t="s">
        <v>223</v>
      </c>
      <c r="B260" s="177"/>
      <c r="C260" s="178"/>
      <c r="D260" s="178"/>
      <c r="E260" s="178"/>
      <c r="F260" s="178"/>
      <c r="G260" s="178"/>
      <c r="H260" s="178"/>
      <c r="I260" s="178"/>
    </row>
    <row r="261" spans="1:12">
      <c r="A261" s="242" t="s">
        <v>104</v>
      </c>
      <c r="B261" s="243" t="s">
        <v>224</v>
      </c>
      <c r="C261" s="178"/>
      <c r="D261" s="178"/>
      <c r="E261" s="178"/>
      <c r="F261" s="178"/>
      <c r="G261" s="178"/>
      <c r="H261" s="178"/>
      <c r="I261" s="178"/>
    </row>
    <row r="262" spans="1:12">
      <c r="A262" s="177" t="s">
        <v>105</v>
      </c>
      <c r="B262" s="177" t="s">
        <v>225</v>
      </c>
      <c r="C262" s="178"/>
      <c r="D262" s="178"/>
      <c r="E262" s="178"/>
      <c r="F262" s="178"/>
      <c r="G262" s="178"/>
      <c r="H262" s="178"/>
      <c r="I262" s="178"/>
    </row>
    <row r="263" spans="1:12">
      <c r="A263" s="177"/>
      <c r="B263" s="177" t="s">
        <v>226</v>
      </c>
      <c r="C263" s="178"/>
      <c r="D263" s="178"/>
      <c r="E263" s="178"/>
      <c r="F263" s="178"/>
      <c r="G263" s="178"/>
      <c r="H263" s="178"/>
      <c r="I263" s="178"/>
    </row>
    <row r="264" spans="1:12">
      <c r="A264" s="242" t="s">
        <v>227</v>
      </c>
      <c r="B264" s="243" t="s">
        <v>228</v>
      </c>
      <c r="C264" s="178"/>
      <c r="D264" s="178"/>
      <c r="E264" s="178"/>
      <c r="F264" s="178"/>
      <c r="G264" s="178"/>
      <c r="H264" s="178"/>
      <c r="I264" s="178"/>
    </row>
    <row r="265" spans="1:12">
      <c r="A265" s="242" t="s">
        <v>359</v>
      </c>
      <c r="B265" s="282" t="s">
        <v>360</v>
      </c>
      <c r="C265" s="178"/>
      <c r="D265" s="178"/>
      <c r="E265" s="178"/>
      <c r="F265" s="178"/>
      <c r="G265" s="178"/>
      <c r="H265" s="178"/>
      <c r="I265" s="178"/>
    </row>
    <row r="266" spans="1:12">
      <c r="A266" s="242"/>
      <c r="B266" s="282" t="s">
        <v>361</v>
      </c>
      <c r="C266" s="178"/>
      <c r="D266" s="178"/>
      <c r="E266" s="178"/>
      <c r="F266" s="178"/>
      <c r="G266" s="178"/>
      <c r="H266" s="178"/>
      <c r="I266" s="178"/>
    </row>
    <row r="267" spans="1:12">
      <c r="A267" s="242" t="s">
        <v>229</v>
      </c>
      <c r="B267" s="243" t="s">
        <v>230</v>
      </c>
      <c r="C267" s="178"/>
      <c r="D267" s="178"/>
      <c r="E267" s="178"/>
      <c r="F267" s="178"/>
      <c r="G267" s="178"/>
      <c r="H267" s="178"/>
      <c r="I267" s="178"/>
    </row>
    <row r="268" spans="1:12" ht="15.45">
      <c r="A268" s="244" t="s">
        <v>231</v>
      </c>
    </row>
    <row r="269" spans="1:12">
      <c r="A269" s="241" t="s">
        <v>232</v>
      </c>
      <c r="B269" s="177" t="s">
        <v>106</v>
      </c>
    </row>
    <row r="270" spans="1:12">
      <c r="A270" s="241" t="s">
        <v>233</v>
      </c>
      <c r="B270" s="177" t="s">
        <v>107</v>
      </c>
    </row>
    <row r="271" spans="1:12">
      <c r="A271" s="241" t="s">
        <v>234</v>
      </c>
      <c r="B271" s="177" t="s">
        <v>108</v>
      </c>
      <c r="C271" s="157"/>
      <c r="D271" s="157"/>
    </row>
    <row r="272" spans="1:12">
      <c r="A272" s="241" t="s">
        <v>235</v>
      </c>
      <c r="B272" s="177" t="s">
        <v>109</v>
      </c>
    </row>
    <row r="273" spans="1:2">
      <c r="A273" s="241" t="s">
        <v>236</v>
      </c>
      <c r="B273" s="177" t="s">
        <v>237</v>
      </c>
    </row>
    <row r="274" spans="1:2">
      <c r="A274" s="245" t="s">
        <v>238</v>
      </c>
    </row>
    <row r="275" spans="1:2">
      <c r="A275" s="241" t="s">
        <v>239</v>
      </c>
      <c r="B275" s="177" t="s">
        <v>110</v>
      </c>
    </row>
    <row r="276" spans="1:2">
      <c r="A276" s="241" t="s">
        <v>14</v>
      </c>
      <c r="B276" s="177" t="s">
        <v>240</v>
      </c>
    </row>
    <row r="277" spans="1:2">
      <c r="A277" s="241" t="s">
        <v>241</v>
      </c>
      <c r="B277" s="177" t="s">
        <v>111</v>
      </c>
    </row>
    <row r="278" spans="1:2">
      <c r="A278" s="241" t="s">
        <v>242</v>
      </c>
      <c r="B278" s="177" t="s">
        <v>112</v>
      </c>
    </row>
    <row r="279" spans="1:2">
      <c r="A279" s="241" t="s">
        <v>243</v>
      </c>
      <c r="B279" s="177" t="s">
        <v>113</v>
      </c>
    </row>
    <row r="280" spans="1:2">
      <c r="A280" s="245" t="s">
        <v>244</v>
      </c>
    </row>
    <row r="281" spans="1:2">
      <c r="A281" s="241" t="s">
        <v>245</v>
      </c>
      <c r="B281" s="177" t="s">
        <v>114</v>
      </c>
    </row>
    <row r="282" spans="1:2">
      <c r="A282" s="241" t="s">
        <v>246</v>
      </c>
      <c r="B282" s="177" t="s">
        <v>115</v>
      </c>
    </row>
    <row r="283" spans="1:2">
      <c r="A283" s="241" t="s">
        <v>242</v>
      </c>
      <c r="B283" s="177" t="s">
        <v>112</v>
      </c>
    </row>
    <row r="284" spans="1:2">
      <c r="A284" s="241" t="s">
        <v>243</v>
      </c>
      <c r="B284" s="177" t="s">
        <v>113</v>
      </c>
    </row>
    <row r="285" spans="1:2">
      <c r="A285" s="155"/>
    </row>
    <row r="286" spans="1:2">
      <c r="A286" s="155"/>
    </row>
    <row r="287" spans="1:2">
      <c r="A287" s="155"/>
    </row>
    <row r="288" spans="1:2">
      <c r="A288" s="155"/>
    </row>
    <row r="289" spans="1:1">
      <c r="A289" s="155"/>
    </row>
    <row r="290" spans="1:1">
      <c r="A290" s="155"/>
    </row>
    <row r="291" spans="1:1">
      <c r="A291" s="155"/>
    </row>
    <row r="292" spans="1:1">
      <c r="A292" s="155"/>
    </row>
    <row r="293" spans="1:1">
      <c r="A293" s="155"/>
    </row>
    <row r="294" spans="1:1">
      <c r="A294" s="155"/>
    </row>
    <row r="295" spans="1:1">
      <c r="A295" s="155"/>
    </row>
    <row r="296" spans="1:1">
      <c r="A296" s="155"/>
    </row>
    <row r="297" spans="1:1">
      <c r="A297" s="155"/>
    </row>
    <row r="298" spans="1:1">
      <c r="A298" s="155"/>
    </row>
    <row r="299" spans="1:1">
      <c r="A299" s="155"/>
    </row>
    <row r="300" spans="1:1">
      <c r="A300" s="155"/>
    </row>
    <row r="301" spans="1:1">
      <c r="A301" s="155"/>
    </row>
    <row r="302" spans="1:1">
      <c r="A302" s="155"/>
    </row>
    <row r="303" spans="1:1">
      <c r="A303" s="155"/>
    </row>
    <row r="304" spans="1:1">
      <c r="A304" s="155"/>
    </row>
    <row r="305" spans="1:1">
      <c r="A305" s="155"/>
    </row>
    <row r="306" spans="1:1">
      <c r="A306" s="155"/>
    </row>
    <row r="307" spans="1:1">
      <c r="A307" s="155"/>
    </row>
    <row r="308" spans="1:1">
      <c r="A308" s="155"/>
    </row>
    <row r="309" spans="1:1">
      <c r="A309" s="155"/>
    </row>
    <row r="310" spans="1:1">
      <c r="A310" s="155"/>
    </row>
    <row r="311" spans="1:1">
      <c r="A311" s="155"/>
    </row>
    <row r="312" spans="1:1">
      <c r="A312" s="155"/>
    </row>
    <row r="313" spans="1:1">
      <c r="A313" s="155"/>
    </row>
    <row r="314" spans="1:1">
      <c r="A314" s="155"/>
    </row>
    <row r="315" spans="1:1">
      <c r="A315" s="155"/>
    </row>
    <row r="316" spans="1:1">
      <c r="A316" s="155"/>
    </row>
    <row r="317" spans="1:1">
      <c r="A317" s="155"/>
    </row>
    <row r="318" spans="1:1">
      <c r="A318" s="155"/>
    </row>
    <row r="319" spans="1:1">
      <c r="A319" s="155"/>
    </row>
    <row r="320" spans="1:1">
      <c r="A320" s="155"/>
    </row>
    <row r="321" spans="1:1">
      <c r="A321" s="155"/>
    </row>
    <row r="322" spans="1:1">
      <c r="A322" s="155"/>
    </row>
    <row r="323" spans="1:1">
      <c r="A323" s="155"/>
    </row>
    <row r="324" spans="1:1">
      <c r="A324" s="155"/>
    </row>
    <row r="325" spans="1:1">
      <c r="A325" s="155"/>
    </row>
    <row r="326" spans="1:1">
      <c r="A326" s="155"/>
    </row>
    <row r="327" spans="1:1">
      <c r="A327" s="155"/>
    </row>
    <row r="328" spans="1:1">
      <c r="A328" s="155"/>
    </row>
    <row r="329" spans="1:1">
      <c r="A329" s="155"/>
    </row>
    <row r="330" spans="1:1">
      <c r="A330" s="155"/>
    </row>
    <row r="331" spans="1:1">
      <c r="A331" s="155"/>
    </row>
    <row r="332" spans="1:1">
      <c r="A332" s="155"/>
    </row>
    <row r="333" spans="1:1">
      <c r="A333" s="155"/>
    </row>
    <row r="334" spans="1:1">
      <c r="A334" s="155"/>
    </row>
    <row r="335" spans="1:1">
      <c r="A335" s="155"/>
    </row>
    <row r="336" spans="1:1">
      <c r="A336" s="155"/>
    </row>
    <row r="337" spans="1:1">
      <c r="A337" s="155"/>
    </row>
    <row r="338" spans="1:1">
      <c r="A338" s="155"/>
    </row>
    <row r="339" spans="1:1">
      <c r="A339" s="155"/>
    </row>
    <row r="340" spans="1:1">
      <c r="A340" s="155"/>
    </row>
    <row r="341" spans="1:1">
      <c r="A341" s="155"/>
    </row>
    <row r="342" spans="1:1">
      <c r="A342" s="155"/>
    </row>
    <row r="343" spans="1:1">
      <c r="A343" s="155"/>
    </row>
    <row r="344" spans="1:1">
      <c r="A344" s="155"/>
    </row>
    <row r="345" spans="1:1">
      <c r="A345" s="155"/>
    </row>
    <row r="346" spans="1:1">
      <c r="A346" s="155"/>
    </row>
    <row r="347" spans="1:1">
      <c r="A347" s="155"/>
    </row>
    <row r="348" spans="1:1">
      <c r="A348" s="155"/>
    </row>
    <row r="349" spans="1:1">
      <c r="A349" s="155"/>
    </row>
    <row r="350" spans="1:1">
      <c r="A350" s="155"/>
    </row>
    <row r="351" spans="1:1">
      <c r="A351" s="155"/>
    </row>
    <row r="352" spans="1:1">
      <c r="A352" s="155"/>
    </row>
    <row r="353" spans="1:1">
      <c r="A353" s="155"/>
    </row>
    <row r="354" spans="1:1">
      <c r="A354" s="155"/>
    </row>
    <row r="355" spans="1:1">
      <c r="A355" s="155"/>
    </row>
    <row r="356" spans="1:1">
      <c r="A356" s="155"/>
    </row>
    <row r="357" spans="1:1">
      <c r="A357" s="155"/>
    </row>
    <row r="358" spans="1:1">
      <c r="A358" s="155"/>
    </row>
    <row r="359" spans="1:1">
      <c r="A359" s="155"/>
    </row>
    <row r="360" spans="1:1">
      <c r="A360" s="155"/>
    </row>
    <row r="361" spans="1:1">
      <c r="A361" s="155"/>
    </row>
    <row r="362" spans="1:1">
      <c r="A362" s="155"/>
    </row>
    <row r="363" spans="1:1">
      <c r="A363" s="155"/>
    </row>
    <row r="364" spans="1:1">
      <c r="A364" s="155"/>
    </row>
    <row r="365" spans="1:1">
      <c r="A365" s="155"/>
    </row>
    <row r="366" spans="1:1">
      <c r="A366" s="155"/>
    </row>
    <row r="367" spans="1:1">
      <c r="A367" s="155"/>
    </row>
    <row r="368" spans="1:1">
      <c r="A368" s="155"/>
    </row>
    <row r="369" spans="1:1">
      <c r="A369" s="155"/>
    </row>
    <row r="370" spans="1:1">
      <c r="A370" s="155"/>
    </row>
    <row r="371" spans="1:1">
      <c r="A371" s="155"/>
    </row>
    <row r="372" spans="1:1">
      <c r="A372" s="155"/>
    </row>
    <row r="373" spans="1:1">
      <c r="A373" s="155"/>
    </row>
    <row r="374" spans="1:1">
      <c r="A374" s="155"/>
    </row>
    <row r="375" spans="1:1">
      <c r="A375" s="155"/>
    </row>
    <row r="376" spans="1:1">
      <c r="A376" s="155"/>
    </row>
    <row r="377" spans="1:1">
      <c r="A377" s="155"/>
    </row>
    <row r="378" spans="1:1">
      <c r="A378" s="155"/>
    </row>
    <row r="379" spans="1:1">
      <c r="A379" s="155"/>
    </row>
    <row r="380" spans="1:1">
      <c r="A380" s="155"/>
    </row>
    <row r="381" spans="1:1">
      <c r="A381" s="155"/>
    </row>
    <row r="382" spans="1:1">
      <c r="A382" s="155"/>
    </row>
    <row r="383" spans="1:1">
      <c r="A383" s="155"/>
    </row>
    <row r="384" spans="1:1">
      <c r="A384" s="155"/>
    </row>
    <row r="385" spans="1:1">
      <c r="A385" s="155"/>
    </row>
    <row r="386" spans="1:1">
      <c r="A386" s="155"/>
    </row>
    <row r="387" spans="1:1">
      <c r="A387" s="155"/>
    </row>
    <row r="388" spans="1:1">
      <c r="A388" s="155"/>
    </row>
    <row r="389" spans="1:1">
      <c r="A389" s="155"/>
    </row>
    <row r="390" spans="1:1">
      <c r="A390" s="155"/>
    </row>
    <row r="391" spans="1:1">
      <c r="A391" s="155"/>
    </row>
    <row r="392" spans="1:1">
      <c r="A392" s="155"/>
    </row>
    <row r="393" spans="1:1">
      <c r="A393" s="155"/>
    </row>
    <row r="394" spans="1:1">
      <c r="A394" s="155"/>
    </row>
    <row r="395" spans="1:1">
      <c r="A395" s="155"/>
    </row>
    <row r="396" spans="1:1">
      <c r="A396" s="155"/>
    </row>
    <row r="397" spans="1:1">
      <c r="A397" s="155"/>
    </row>
    <row r="398" spans="1:1">
      <c r="A398" s="155"/>
    </row>
    <row r="399" spans="1:1">
      <c r="A399" s="155"/>
    </row>
    <row r="400" spans="1:1">
      <c r="A400" s="155"/>
    </row>
    <row r="401" spans="1:1">
      <c r="A401" s="155"/>
    </row>
    <row r="402" spans="1:1">
      <c r="A402" s="155"/>
    </row>
    <row r="403" spans="1:1">
      <c r="A403" s="155"/>
    </row>
    <row r="404" spans="1:1">
      <c r="A404" s="155"/>
    </row>
    <row r="405" spans="1:1">
      <c r="A405" s="155"/>
    </row>
    <row r="406" spans="1:1">
      <c r="A406" s="155"/>
    </row>
    <row r="407" spans="1:1">
      <c r="A407" s="155"/>
    </row>
    <row r="408" spans="1:1">
      <c r="A408" s="155"/>
    </row>
    <row r="409" spans="1:1">
      <c r="A409" s="155"/>
    </row>
    <row r="410" spans="1:1">
      <c r="A410" s="155"/>
    </row>
    <row r="411" spans="1:1">
      <c r="A411" s="155"/>
    </row>
    <row r="412" spans="1:1">
      <c r="A412" s="155"/>
    </row>
    <row r="413" spans="1:1">
      <c r="A413" s="155"/>
    </row>
    <row r="414" spans="1:1">
      <c r="A414" s="155"/>
    </row>
    <row r="415" spans="1:1">
      <c r="A415" s="155"/>
    </row>
    <row r="416" spans="1:1">
      <c r="A416" s="155"/>
    </row>
    <row r="417" spans="1:1">
      <c r="A417" s="155"/>
    </row>
    <row r="418" spans="1:1">
      <c r="A418" s="155"/>
    </row>
    <row r="419" spans="1:1">
      <c r="A419" s="155"/>
    </row>
    <row r="420" spans="1:1">
      <c r="A420" s="155"/>
    </row>
    <row r="421" spans="1:1">
      <c r="A421" s="155"/>
    </row>
    <row r="422" spans="1:1">
      <c r="A422" s="155"/>
    </row>
    <row r="423" spans="1:1">
      <c r="A423" s="155"/>
    </row>
    <row r="424" spans="1:1">
      <c r="A424" s="155"/>
    </row>
    <row r="425" spans="1:1">
      <c r="A425" s="155"/>
    </row>
    <row r="426" spans="1:1">
      <c r="A426" s="155"/>
    </row>
    <row r="427" spans="1:1">
      <c r="A427" s="155"/>
    </row>
    <row r="428" spans="1:1">
      <c r="A428" s="155"/>
    </row>
    <row r="429" spans="1:1">
      <c r="A429" s="155"/>
    </row>
    <row r="430" spans="1:1">
      <c r="A430" s="155"/>
    </row>
    <row r="431" spans="1:1">
      <c r="A431" s="155"/>
    </row>
    <row r="432" spans="1:1">
      <c r="A432" s="155"/>
    </row>
    <row r="433" spans="1:1">
      <c r="A433" s="155"/>
    </row>
    <row r="434" spans="1:1">
      <c r="A434" s="155"/>
    </row>
    <row r="435" spans="1:1">
      <c r="A435" s="155"/>
    </row>
    <row r="436" spans="1:1">
      <c r="A436" s="155"/>
    </row>
    <row r="437" spans="1:1">
      <c r="A437" s="155"/>
    </row>
    <row r="438" spans="1:1">
      <c r="A438" s="155"/>
    </row>
    <row r="439" spans="1:1">
      <c r="A439" s="155"/>
    </row>
    <row r="440" spans="1:1">
      <c r="A440" s="155"/>
    </row>
    <row r="441" spans="1:1">
      <c r="A441" s="155"/>
    </row>
    <row r="442" spans="1:1">
      <c r="A442" s="155"/>
    </row>
    <row r="443" spans="1:1">
      <c r="A443" s="155"/>
    </row>
    <row r="444" spans="1:1">
      <c r="A444" s="155"/>
    </row>
    <row r="445" spans="1:1">
      <c r="A445" s="155"/>
    </row>
    <row r="446" spans="1:1">
      <c r="A446" s="155"/>
    </row>
    <row r="447" spans="1:1">
      <c r="A447" s="155"/>
    </row>
    <row r="448" spans="1:1">
      <c r="A448" s="155"/>
    </row>
    <row r="449" spans="1:1">
      <c r="A449" s="155"/>
    </row>
    <row r="450" spans="1:1">
      <c r="A450" s="155"/>
    </row>
    <row r="451" spans="1:1">
      <c r="A451" s="155"/>
    </row>
    <row r="452" spans="1:1">
      <c r="A452" s="155"/>
    </row>
    <row r="453" spans="1:1">
      <c r="A453" s="155"/>
    </row>
    <row r="454" spans="1:1">
      <c r="A454" s="155"/>
    </row>
    <row r="455" spans="1:1">
      <c r="A455" s="155"/>
    </row>
    <row r="456" spans="1:1">
      <c r="A456" s="155"/>
    </row>
    <row r="457" spans="1:1">
      <c r="A457" s="155"/>
    </row>
    <row r="458" spans="1:1">
      <c r="A458" s="155"/>
    </row>
    <row r="459" spans="1:1">
      <c r="A459" s="155"/>
    </row>
    <row r="460" spans="1:1">
      <c r="A460" s="155"/>
    </row>
    <row r="461" spans="1:1">
      <c r="A461" s="155"/>
    </row>
    <row r="462" spans="1:1">
      <c r="A462" s="155"/>
    </row>
    <row r="463" spans="1:1">
      <c r="A463" s="155"/>
    </row>
    <row r="464" spans="1:1">
      <c r="A464" s="155"/>
    </row>
    <row r="465" spans="1:1">
      <c r="A465" s="155"/>
    </row>
    <row r="466" spans="1:1">
      <c r="A466" s="155"/>
    </row>
    <row r="467" spans="1:1">
      <c r="A467" s="155"/>
    </row>
    <row r="468" spans="1:1">
      <c r="A468" s="155"/>
    </row>
    <row r="469" spans="1:1">
      <c r="A469" s="155"/>
    </row>
    <row r="470" spans="1:1">
      <c r="A470" s="155"/>
    </row>
    <row r="471" spans="1:1">
      <c r="A471" s="155"/>
    </row>
    <row r="472" spans="1:1">
      <c r="A472" s="155"/>
    </row>
    <row r="473" spans="1:1">
      <c r="A473" s="155"/>
    </row>
    <row r="474" spans="1:1">
      <c r="A474" s="155"/>
    </row>
  </sheetData>
  <sheetProtection algorithmName="SHA-512" hashValue="DnCn+Z2WdY258BytG+nIcnXgN7JMqq+EF2ro8J2LBiWRjvbZVBTtH82Ah9LlE0qwtwQj1ExwRcp47yLSD2TNXQ==" saltValue="WlKdxxqt75UNxdISx1FVfQ==" spinCount="100000" sheet="1" objects="1" scenarios="1"/>
  <dataConsolidate/>
  <mergeCells count="3">
    <mergeCell ref="C5:E5"/>
    <mergeCell ref="F5:H5"/>
    <mergeCell ref="I5:K5"/>
  </mergeCells>
  <hyperlinks>
    <hyperlink ref="B131" r:id="rId1" display="N-(3-Aminopropyl)-N-dodecylpropane-1,3-diamine" xr:uid="{00000000-0004-0000-0E00-000000000000}"/>
    <hyperlink ref="B161" r:id="rId2" display="H2O2" xr:uid="{00000000-0004-0000-0E00-000001000000}"/>
  </hyperlinks>
  <pageMargins left="0.35433070866141736" right="0.35433070866141736" top="0.59055118110236227" bottom="0.43307086614173229" header="0.23622047244094491" footer="0.23622047244094491"/>
  <pageSetup paperSize="9" scale="98" fitToHeight="0" orientation="landscape" r:id="rId3"/>
  <headerFooter alignWithMargins="0">
    <oddHeader xml:space="preserve">&amp;C&amp;11Detergents Ingredients Database (DID-list) Part A. List of ingredients 2014 &amp;9
 </oddHeader>
    <oddFooter>&amp;L&amp;C&amp;RPage &amp;P (&amp;N)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1</vt:i4>
      </vt:variant>
    </vt:vector>
  </HeadingPairs>
  <TitlesOfParts>
    <vt:vector size="16" baseType="lpstr">
      <vt:lpstr>Start -&gt;</vt:lpstr>
      <vt:lpstr>&lt;- End</vt:lpstr>
      <vt:lpstr>Results (30-40°C)</vt:lpstr>
      <vt:lpstr>Results (40-60°C)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DID-list 2016</vt:lpstr>
      <vt:lpstr>'DID-list 2016'!Udskriftstitler</vt:lpstr>
    </vt:vector>
  </TitlesOfParts>
  <Company>Miljømærkning 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Beregningsark Kemikalier til Tekstilservice</dc:title>
  <dc:creator>Jeppe Frydendal</dc:creator>
  <dc:description>Kriterieversion 2.0</dc:description>
  <cp:lastModifiedBy>Charlotte Wedel Friis</cp:lastModifiedBy>
  <dcterms:created xsi:type="dcterms:W3CDTF">2009-09-28T09:57:19Z</dcterms:created>
  <dcterms:modified xsi:type="dcterms:W3CDTF">2019-04-29T06:18:22Z</dcterms:modified>
</cp:coreProperties>
</file>